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firstSheet="3" activeTab="8"/>
  </bookViews>
  <sheets>
    <sheet name="Приложение1" sheetId="3" r:id="rId1"/>
    <sheet name="Приложения2" sheetId="1" r:id="rId2"/>
    <sheet name="Приложение3" sheetId="4" r:id="rId3"/>
    <sheet name="Приложение4" sheetId="5" r:id="rId4"/>
    <sheet name="Приложение5" sheetId="11" r:id="rId5"/>
    <sheet name="Приложение6" sheetId="2" r:id="rId6"/>
    <sheet name="Приложение7" sheetId="6" r:id="rId7"/>
    <sheet name="Приложение8" sheetId="7" r:id="rId8"/>
    <sheet name="Приложение9" sheetId="10" r:id="rId9"/>
    <sheet name="Приложение10" sheetId="14" r:id="rId10"/>
    <sheet name="Приложение11" sheetId="15" r:id="rId11"/>
    <sheet name="Лист1" sheetId="16" r:id="rId12"/>
  </sheets>
  <calcPr calcId="125725"/>
</workbook>
</file>

<file path=xl/calcChain.xml><?xml version="1.0" encoding="utf-8"?>
<calcChain xmlns="http://schemas.openxmlformats.org/spreadsheetml/2006/main">
  <c r="J23" i="10"/>
  <c r="I23"/>
  <c r="E23"/>
  <c r="F23"/>
  <c r="G23"/>
  <c r="G58" i="14"/>
  <c r="F22"/>
  <c r="N63" i="10"/>
  <c r="M63"/>
  <c r="L63"/>
  <c r="K63"/>
  <c r="H63"/>
  <c r="M10" i="6"/>
  <c r="L10"/>
  <c r="E15" i="3"/>
  <c r="E34" i="15"/>
  <c r="I64"/>
  <c r="I22"/>
  <c r="H22"/>
  <c r="G22"/>
  <c r="F22"/>
  <c r="E22"/>
  <c r="I43"/>
  <c r="H43"/>
  <c r="G43"/>
  <c r="F43"/>
  <c r="E43"/>
  <c r="H64"/>
  <c r="G64"/>
  <c r="F64"/>
  <c r="E64"/>
  <c r="I61"/>
  <c r="H61"/>
  <c r="G61"/>
  <c r="F61"/>
  <c r="E61"/>
  <c r="I54"/>
  <c r="H54"/>
  <c r="G54"/>
  <c r="F54"/>
  <c r="E54"/>
  <c r="I50"/>
  <c r="H50"/>
  <c r="G50"/>
  <c r="F50"/>
  <c r="E50"/>
  <c r="I39"/>
  <c r="H39"/>
  <c r="G39"/>
  <c r="F39"/>
  <c r="E39"/>
  <c r="H33"/>
  <c r="G33"/>
  <c r="F33"/>
  <c r="E33"/>
  <c r="I26"/>
  <c r="H26"/>
  <c r="G26"/>
  <c r="F26"/>
  <c r="E26"/>
  <c r="I19"/>
  <c r="H19"/>
  <c r="G19"/>
  <c r="F19"/>
  <c r="E19"/>
  <c r="I9"/>
  <c r="H9"/>
  <c r="G9"/>
  <c r="F9"/>
  <c r="E9"/>
  <c r="I32" i="14"/>
  <c r="I41"/>
  <c r="I48"/>
  <c r="I61"/>
  <c r="I38"/>
  <c r="J30"/>
  <c r="I22"/>
  <c r="H22"/>
  <c r="I58"/>
  <c r="H58"/>
  <c r="F58"/>
  <c r="H61"/>
  <c r="G61"/>
  <c r="F61"/>
  <c r="I51"/>
  <c r="H51"/>
  <c r="G51"/>
  <c r="F51"/>
  <c r="H48"/>
  <c r="G48"/>
  <c r="F48"/>
  <c r="H41"/>
  <c r="G41"/>
  <c r="F41"/>
  <c r="H38"/>
  <c r="G38"/>
  <c r="F38"/>
  <c r="H32"/>
  <c r="G32"/>
  <c r="F32"/>
  <c r="I25"/>
  <c r="H25"/>
  <c r="G25"/>
  <c r="F25"/>
  <c r="I19"/>
  <c r="H19"/>
  <c r="F19"/>
  <c r="I9"/>
  <c r="H9"/>
  <c r="G9"/>
  <c r="F9"/>
  <c r="E48"/>
  <c r="E58"/>
  <c r="E9"/>
  <c r="E19"/>
  <c r="E22"/>
  <c r="E25"/>
  <c r="E32"/>
  <c r="E38"/>
  <c r="E41"/>
  <c r="E51"/>
  <c r="E61"/>
  <c r="H14" i="10"/>
  <c r="K30"/>
  <c r="L30"/>
  <c r="E22"/>
  <c r="L17"/>
  <c r="M19" i="6"/>
  <c r="P8" i="2"/>
  <c r="O18"/>
  <c r="O17"/>
  <c r="O16"/>
  <c r="O15"/>
  <c r="O14"/>
  <c r="O13"/>
  <c r="O12"/>
  <c r="O11"/>
  <c r="O9"/>
  <c r="O8"/>
  <c r="L18"/>
  <c r="L17"/>
  <c r="L16"/>
  <c r="L15"/>
  <c r="L14"/>
  <c r="L13"/>
  <c r="L12"/>
  <c r="L11"/>
  <c r="L9"/>
  <c r="L8"/>
  <c r="F20"/>
  <c r="G20"/>
  <c r="G18"/>
  <c r="G17"/>
  <c r="G16"/>
  <c r="G15"/>
  <c r="G14"/>
  <c r="G13"/>
  <c r="G12"/>
  <c r="G11"/>
  <c r="G10"/>
  <c r="G9"/>
  <c r="G8"/>
  <c r="D20"/>
  <c r="D18"/>
  <c r="D17"/>
  <c r="D16"/>
  <c r="D15"/>
  <c r="D14"/>
  <c r="D13"/>
  <c r="D12"/>
  <c r="D11"/>
  <c r="D10"/>
  <c r="D9"/>
  <c r="D8"/>
  <c r="P14" i="11"/>
  <c r="T47"/>
  <c r="S47"/>
  <c r="I24" i="5"/>
  <c r="G24"/>
  <c r="E24"/>
  <c r="C24"/>
  <c r="H16"/>
  <c r="F16"/>
  <c r="D16"/>
  <c r="L22" i="4"/>
  <c r="I22"/>
  <c r="E70" i="15" l="1"/>
  <c r="E10"/>
  <c r="E27"/>
  <c r="E44"/>
  <c r="E55"/>
  <c r="E23"/>
  <c r="E40"/>
  <c r="E51"/>
  <c r="E65"/>
  <c r="G70"/>
  <c r="G10" s="1"/>
  <c r="H70"/>
  <c r="F70"/>
  <c r="D22" i="4"/>
  <c r="H16" i="1"/>
  <c r="E16"/>
  <c r="I24"/>
  <c r="J24"/>
  <c r="F18"/>
  <c r="G18"/>
  <c r="C16"/>
  <c r="G24"/>
  <c r="J60" i="10"/>
  <c r="I60"/>
  <c r="G60"/>
  <c r="F60"/>
  <c r="E60"/>
  <c r="J57"/>
  <c r="I57"/>
  <c r="G57"/>
  <c r="F57"/>
  <c r="E57"/>
  <c r="J50"/>
  <c r="I50"/>
  <c r="G50"/>
  <c r="F50"/>
  <c r="E50"/>
  <c r="J47"/>
  <c r="I47"/>
  <c r="G47"/>
  <c r="F47"/>
  <c r="E47"/>
  <c r="J40"/>
  <c r="I40"/>
  <c r="G40"/>
  <c r="F40"/>
  <c r="E40"/>
  <c r="J37"/>
  <c r="I37"/>
  <c r="G37"/>
  <c r="F37"/>
  <c r="E37"/>
  <c r="J32"/>
  <c r="I32"/>
  <c r="G32"/>
  <c r="F32"/>
  <c r="E32"/>
  <c r="J25"/>
  <c r="I25"/>
  <c r="G25"/>
  <c r="F25"/>
  <c r="E25"/>
  <c r="J22"/>
  <c r="I22"/>
  <c r="G22"/>
  <c r="F22"/>
  <c r="J19"/>
  <c r="I19"/>
  <c r="G19"/>
  <c r="F19"/>
  <c r="E19"/>
  <c r="J9"/>
  <c r="I9"/>
  <c r="G9"/>
  <c r="F9"/>
  <c r="E9"/>
  <c r="I18" i="2"/>
  <c r="I17"/>
  <c r="I16"/>
  <c r="I15"/>
  <c r="I14"/>
  <c r="I13"/>
  <c r="I12"/>
  <c r="I11"/>
  <c r="I10"/>
  <c r="I9"/>
  <c r="I8"/>
  <c r="O47" i="11"/>
  <c r="P47"/>
  <c r="Q47"/>
  <c r="R47"/>
  <c r="D42"/>
  <c r="G44" i="15" l="1"/>
  <c r="G27"/>
  <c r="G55"/>
  <c r="G23"/>
  <c r="G40"/>
  <c r="G51"/>
  <c r="G65"/>
  <c r="F23"/>
  <c r="F40"/>
  <c r="F51"/>
  <c r="F65"/>
  <c r="F10"/>
  <c r="F27"/>
  <c r="F44"/>
  <c r="F55"/>
  <c r="H10"/>
  <c r="H27"/>
  <c r="H44"/>
  <c r="L45" s="1"/>
  <c r="H55"/>
  <c r="H23"/>
  <c r="H40"/>
  <c r="H51"/>
  <c r="H65"/>
  <c r="E64" i="10"/>
  <c r="J67" i="15"/>
  <c r="J66"/>
  <c r="J64"/>
  <c r="J63"/>
  <c r="J61"/>
  <c r="J60"/>
  <c r="J59"/>
  <c r="J58"/>
  <c r="J57"/>
  <c r="J56"/>
  <c r="J54"/>
  <c r="J53"/>
  <c r="J52"/>
  <c r="J50"/>
  <c r="J49"/>
  <c r="J48"/>
  <c r="J46"/>
  <c r="J45"/>
  <c r="J42"/>
  <c r="J41"/>
  <c r="J39"/>
  <c r="J38"/>
  <c r="J36"/>
  <c r="J37"/>
  <c r="J34"/>
  <c r="J9"/>
  <c r="K67"/>
  <c r="K66"/>
  <c r="K64"/>
  <c r="K63"/>
  <c r="K61"/>
  <c r="K60"/>
  <c r="K59"/>
  <c r="K58"/>
  <c r="K57"/>
  <c r="K56"/>
  <c r="K54"/>
  <c r="K53"/>
  <c r="K52"/>
  <c r="K50"/>
  <c r="K49"/>
  <c r="K48"/>
  <c r="K46"/>
  <c r="K45"/>
  <c r="K42"/>
  <c r="K41"/>
  <c r="K39"/>
  <c r="K38"/>
  <c r="K37"/>
  <c r="K36"/>
  <c r="K34"/>
  <c r="L67"/>
  <c r="L66"/>
  <c r="L64"/>
  <c r="L63"/>
  <c r="L61"/>
  <c r="L60"/>
  <c r="L59"/>
  <c r="L58"/>
  <c r="L57"/>
  <c r="L56"/>
  <c r="L54"/>
  <c r="L53"/>
  <c r="L52"/>
  <c r="L50"/>
  <c r="L48"/>
  <c r="L46"/>
  <c r="L41"/>
  <c r="L39"/>
  <c r="L38"/>
  <c r="L37"/>
  <c r="L36"/>
  <c r="L34"/>
  <c r="M60"/>
  <c r="M59"/>
  <c r="M58"/>
  <c r="M50"/>
  <c r="M48"/>
  <c r="M41"/>
  <c r="M36"/>
  <c r="M46"/>
  <c r="M49"/>
  <c r="M66"/>
  <c r="M64"/>
  <c r="M63"/>
  <c r="M61"/>
  <c r="M57"/>
  <c r="M56"/>
  <c r="M54"/>
  <c r="M52"/>
  <c r="M45"/>
  <c r="M39"/>
  <c r="L64" i="14"/>
  <c r="L14"/>
  <c r="M14"/>
  <c r="J64"/>
  <c r="K64"/>
  <c r="L16"/>
  <c r="M16"/>
  <c r="L18" i="6"/>
  <c r="L17"/>
  <c r="L16"/>
  <c r="L15"/>
  <c r="L14"/>
  <c r="L13"/>
  <c r="L12"/>
  <c r="L11"/>
  <c r="L9"/>
  <c r="L8"/>
  <c r="J9"/>
  <c r="I18"/>
  <c r="I17"/>
  <c r="I16"/>
  <c r="I15"/>
  <c r="I14"/>
  <c r="I13"/>
  <c r="I12"/>
  <c r="I11"/>
  <c r="I9"/>
  <c r="I8"/>
  <c r="F18"/>
  <c r="F17"/>
  <c r="F16"/>
  <c r="F15"/>
  <c r="F14"/>
  <c r="F13"/>
  <c r="F12"/>
  <c r="F11"/>
  <c r="F9"/>
  <c r="F8"/>
  <c r="D18"/>
  <c r="D17"/>
  <c r="D16"/>
  <c r="D15"/>
  <c r="D14"/>
  <c r="D13"/>
  <c r="D12"/>
  <c r="D11"/>
  <c r="D9"/>
  <c r="D8"/>
  <c r="F18" i="2"/>
  <c r="F17"/>
  <c r="F16"/>
  <c r="F15"/>
  <c r="F14"/>
  <c r="F13"/>
  <c r="F12"/>
  <c r="F11"/>
  <c r="F10"/>
  <c r="F9"/>
  <c r="F8"/>
  <c r="C46" i="11"/>
  <c r="O46"/>
  <c r="P46"/>
  <c r="Q46"/>
  <c r="R46"/>
  <c r="S46"/>
  <c r="T46"/>
  <c r="C6" i="4"/>
  <c r="B10" i="5"/>
  <c r="K10" i="4"/>
  <c r="H10"/>
  <c r="F10"/>
  <c r="D10"/>
  <c r="L8"/>
  <c r="K8"/>
  <c r="I8"/>
  <c r="H8"/>
  <c r="F8"/>
  <c r="D8"/>
  <c r="B6"/>
  <c r="B10" i="1"/>
  <c r="M7" i="11"/>
  <c r="M25"/>
  <c r="M42"/>
  <c r="S42" s="1"/>
  <c r="G7"/>
  <c r="G25"/>
  <c r="G42"/>
  <c r="G39"/>
  <c r="T32"/>
  <c r="T29"/>
  <c r="T28"/>
  <c r="T27"/>
  <c r="E7"/>
  <c r="E25"/>
  <c r="E42"/>
  <c r="E39"/>
  <c r="D7"/>
  <c r="D25"/>
  <c r="P25" s="1"/>
  <c r="D39"/>
  <c r="R13"/>
  <c r="H10" i="5"/>
  <c r="H29"/>
  <c r="F10"/>
  <c r="F9" s="1"/>
  <c r="D10"/>
  <c r="D9"/>
  <c r="H23" i="4"/>
  <c r="B15"/>
  <c r="I67" i="14"/>
  <c r="I62" s="1"/>
  <c r="H67"/>
  <c r="H62" s="1"/>
  <c r="G67"/>
  <c r="G62" s="1"/>
  <c r="F67"/>
  <c r="F62" s="1"/>
  <c r="E67"/>
  <c r="E62" s="1"/>
  <c r="K16" i="10"/>
  <c r="L16"/>
  <c r="M16"/>
  <c r="N16"/>
  <c r="H24"/>
  <c r="I64"/>
  <c r="I61" s="1"/>
  <c r="J64"/>
  <c r="H29"/>
  <c r="M29"/>
  <c r="N29"/>
  <c r="G64"/>
  <c r="G58" s="1"/>
  <c r="F64"/>
  <c r="F61" s="1"/>
  <c r="K29"/>
  <c r="L29"/>
  <c r="C20" i="6"/>
  <c r="K20"/>
  <c r="E20"/>
  <c r="F20" s="1"/>
  <c r="G18"/>
  <c r="G17"/>
  <c r="G16"/>
  <c r="G15"/>
  <c r="G14"/>
  <c r="G13"/>
  <c r="G12"/>
  <c r="G11"/>
  <c r="G9"/>
  <c r="G8"/>
  <c r="B20"/>
  <c r="H20"/>
  <c r="I20" s="1"/>
  <c r="D20"/>
  <c r="N20" i="2"/>
  <c r="C20"/>
  <c r="K20"/>
  <c r="H20"/>
  <c r="I20" s="1"/>
  <c r="E20"/>
  <c r="B20"/>
  <c r="B16" i="5"/>
  <c r="D20" i="4"/>
  <c r="K30" i="15"/>
  <c r="K29"/>
  <c r="K28"/>
  <c r="K26"/>
  <c r="K25"/>
  <c r="K24"/>
  <c r="K22"/>
  <c r="K21"/>
  <c r="K19"/>
  <c r="K18"/>
  <c r="K17"/>
  <c r="K16"/>
  <c r="K15"/>
  <c r="K14"/>
  <c r="K13"/>
  <c r="K12"/>
  <c r="K11"/>
  <c r="K9"/>
  <c r="J30"/>
  <c r="J29"/>
  <c r="J28"/>
  <c r="J26"/>
  <c r="J25"/>
  <c r="J24"/>
  <c r="J22"/>
  <c r="J21"/>
  <c r="J19"/>
  <c r="J18"/>
  <c r="J17"/>
  <c r="J16"/>
  <c r="J15"/>
  <c r="J14"/>
  <c r="J13"/>
  <c r="J12"/>
  <c r="J11"/>
  <c r="M29"/>
  <c r="M28"/>
  <c r="M26"/>
  <c r="M22"/>
  <c r="M21"/>
  <c r="M19"/>
  <c r="M18"/>
  <c r="M17"/>
  <c r="M15"/>
  <c r="M13"/>
  <c r="M12"/>
  <c r="M11"/>
  <c r="M9"/>
  <c r="L49"/>
  <c r="L42"/>
  <c r="L29"/>
  <c r="L28"/>
  <c r="L26"/>
  <c r="L24"/>
  <c r="L22"/>
  <c r="L21"/>
  <c r="L19"/>
  <c r="L18"/>
  <c r="L17"/>
  <c r="L15"/>
  <c r="L13"/>
  <c r="L12"/>
  <c r="L11"/>
  <c r="L9"/>
  <c r="I10" i="14"/>
  <c r="K65"/>
  <c r="K63"/>
  <c r="K61"/>
  <c r="K60"/>
  <c r="K58"/>
  <c r="K57"/>
  <c r="K56"/>
  <c r="K55"/>
  <c r="K54"/>
  <c r="K53"/>
  <c r="K51"/>
  <c r="K50"/>
  <c r="K48"/>
  <c r="K47"/>
  <c r="K46"/>
  <c r="K44"/>
  <c r="K43"/>
  <c r="K41"/>
  <c r="K40"/>
  <c r="K38"/>
  <c r="K36"/>
  <c r="K35"/>
  <c r="K34"/>
  <c r="K32"/>
  <c r="K31"/>
  <c r="K29"/>
  <c r="K28"/>
  <c r="K27"/>
  <c r="K25"/>
  <c r="K24"/>
  <c r="K22"/>
  <c r="K21"/>
  <c r="K19"/>
  <c r="K18"/>
  <c r="K17"/>
  <c r="K16"/>
  <c r="K15"/>
  <c r="K14"/>
  <c r="K13"/>
  <c r="K12"/>
  <c r="K11"/>
  <c r="K9"/>
  <c r="J65"/>
  <c r="J63"/>
  <c r="J61"/>
  <c r="J60"/>
  <c r="J58"/>
  <c r="J57"/>
  <c r="J56"/>
  <c r="J55"/>
  <c r="J54"/>
  <c r="J53"/>
  <c r="J51"/>
  <c r="J50"/>
  <c r="J48"/>
  <c r="J47"/>
  <c r="J46"/>
  <c r="J44"/>
  <c r="J43"/>
  <c r="J41"/>
  <c r="J40"/>
  <c r="J38"/>
  <c r="J36"/>
  <c r="J35"/>
  <c r="J34"/>
  <c r="J32"/>
  <c r="J31"/>
  <c r="J29"/>
  <c r="J28"/>
  <c r="J27"/>
  <c r="J25"/>
  <c r="J24"/>
  <c r="J22"/>
  <c r="J21"/>
  <c r="J19"/>
  <c r="J18"/>
  <c r="J17"/>
  <c r="J16"/>
  <c r="J15"/>
  <c r="J14"/>
  <c r="J13"/>
  <c r="J12"/>
  <c r="J11"/>
  <c r="E10"/>
  <c r="J9"/>
  <c r="L65"/>
  <c r="L63"/>
  <c r="L61"/>
  <c r="L60"/>
  <c r="L58"/>
  <c r="L57"/>
  <c r="L56"/>
  <c r="L55"/>
  <c r="L54"/>
  <c r="L53"/>
  <c r="L51"/>
  <c r="L50"/>
  <c r="L48"/>
  <c r="L47"/>
  <c r="L46"/>
  <c r="L44"/>
  <c r="L43"/>
  <c r="L41"/>
  <c r="L40"/>
  <c r="L38"/>
  <c r="L36"/>
  <c r="L35"/>
  <c r="L34"/>
  <c r="L32"/>
  <c r="L31"/>
  <c r="L28"/>
  <c r="L27"/>
  <c r="L25"/>
  <c r="L22"/>
  <c r="L21"/>
  <c r="L19"/>
  <c r="L18"/>
  <c r="L17"/>
  <c r="L15"/>
  <c r="L13"/>
  <c r="L12"/>
  <c r="L11"/>
  <c r="L9"/>
  <c r="M63"/>
  <c r="M61"/>
  <c r="M60"/>
  <c r="M58"/>
  <c r="M57"/>
  <c r="M56"/>
  <c r="M55"/>
  <c r="M54"/>
  <c r="M53"/>
  <c r="M51"/>
  <c r="M50"/>
  <c r="M48"/>
  <c r="M47"/>
  <c r="M46"/>
  <c r="M44"/>
  <c r="M43"/>
  <c r="M41"/>
  <c r="M38"/>
  <c r="M36"/>
  <c r="M35"/>
  <c r="M34"/>
  <c r="M32"/>
  <c r="M31"/>
  <c r="M28"/>
  <c r="M27"/>
  <c r="M25"/>
  <c r="M22"/>
  <c r="M21"/>
  <c r="M19"/>
  <c r="M18"/>
  <c r="M17"/>
  <c r="M15"/>
  <c r="M13"/>
  <c r="M12"/>
  <c r="M11"/>
  <c r="M9"/>
  <c r="E20" i="10"/>
  <c r="G10"/>
  <c r="H9"/>
  <c r="D20" i="7"/>
  <c r="E8" s="1"/>
  <c r="B20"/>
  <c r="M20" i="6"/>
  <c r="M18"/>
  <c r="M17"/>
  <c r="M16"/>
  <c r="M15"/>
  <c r="M14"/>
  <c r="M13"/>
  <c r="M12"/>
  <c r="M11"/>
  <c r="M9"/>
  <c r="M8"/>
  <c r="M20" i="2"/>
  <c r="P18"/>
  <c r="M18"/>
  <c r="J18"/>
  <c r="P17"/>
  <c r="M17"/>
  <c r="J17"/>
  <c r="P16"/>
  <c r="M16"/>
  <c r="J16"/>
  <c r="P15"/>
  <c r="M15"/>
  <c r="J15"/>
  <c r="P14"/>
  <c r="M14"/>
  <c r="J14"/>
  <c r="P13"/>
  <c r="M13"/>
  <c r="J13"/>
  <c r="P12"/>
  <c r="M12"/>
  <c r="J12"/>
  <c r="P11"/>
  <c r="M11"/>
  <c r="J11"/>
  <c r="P9"/>
  <c r="M9"/>
  <c r="J9"/>
  <c r="M8"/>
  <c r="J8"/>
  <c r="E18" i="3"/>
  <c r="E11"/>
  <c r="E9"/>
  <c r="I29" i="4"/>
  <c r="I28"/>
  <c r="I27"/>
  <c r="L29"/>
  <c r="L28"/>
  <c r="L27"/>
  <c r="K29"/>
  <c r="K28"/>
  <c r="K27"/>
  <c r="H29"/>
  <c r="H28"/>
  <c r="H27"/>
  <c r="F29"/>
  <c r="F28"/>
  <c r="F27"/>
  <c r="D29"/>
  <c r="D28"/>
  <c r="D27"/>
  <c r="L23"/>
  <c r="L19"/>
  <c r="L18"/>
  <c r="L17"/>
  <c r="L16"/>
  <c r="K24"/>
  <c r="K23"/>
  <c r="K20"/>
  <c r="K19"/>
  <c r="K18"/>
  <c r="K17"/>
  <c r="K16"/>
  <c r="I23"/>
  <c r="I19"/>
  <c r="I18"/>
  <c r="I17"/>
  <c r="I16"/>
  <c r="H24"/>
  <c r="H20"/>
  <c r="H19"/>
  <c r="H18"/>
  <c r="H17"/>
  <c r="H16"/>
  <c r="F23"/>
  <c r="F20"/>
  <c r="F19"/>
  <c r="F18"/>
  <c r="F17"/>
  <c r="F16"/>
  <c r="D24"/>
  <c r="D23"/>
  <c r="D21"/>
  <c r="D19"/>
  <c r="D18"/>
  <c r="D17"/>
  <c r="D16"/>
  <c r="C15"/>
  <c r="D15" s="1"/>
  <c r="L11"/>
  <c r="L10"/>
  <c r="L9"/>
  <c r="L7"/>
  <c r="K11"/>
  <c r="K9"/>
  <c r="K7"/>
  <c r="I11"/>
  <c r="I10"/>
  <c r="I9"/>
  <c r="I7"/>
  <c r="H11"/>
  <c r="H9"/>
  <c r="H7"/>
  <c r="F11"/>
  <c r="F9"/>
  <c r="F7"/>
  <c r="D11"/>
  <c r="D9"/>
  <c r="D7"/>
  <c r="H10" i="1"/>
  <c r="E10"/>
  <c r="G15"/>
  <c r="J15"/>
  <c r="C10"/>
  <c r="B16"/>
  <c r="B9" s="1"/>
  <c r="R45" i="11"/>
  <c r="Q45"/>
  <c r="R44"/>
  <c r="Q44"/>
  <c r="P33"/>
  <c r="O33"/>
  <c r="T13"/>
  <c r="S13"/>
  <c r="Q13"/>
  <c r="P13"/>
  <c r="O13"/>
  <c r="F44"/>
  <c r="K16" i="3"/>
  <c r="I16"/>
  <c r="G16"/>
  <c r="E16"/>
  <c r="K7"/>
  <c r="I7"/>
  <c r="G7"/>
  <c r="E7"/>
  <c r="H9" i="5"/>
  <c r="H9" i="1"/>
  <c r="I28"/>
  <c r="I27"/>
  <c r="I26"/>
  <c r="F28"/>
  <c r="F27"/>
  <c r="F26"/>
  <c r="D28"/>
  <c r="D27"/>
  <c r="D26"/>
  <c r="I7" i="11"/>
  <c r="I25"/>
  <c r="S25" s="1"/>
  <c r="I39"/>
  <c r="V42"/>
  <c r="V41"/>
  <c r="V39"/>
  <c r="V48"/>
  <c r="U42"/>
  <c r="U41"/>
  <c r="U39"/>
  <c r="U48"/>
  <c r="C6"/>
  <c r="C48"/>
  <c r="C26" s="1"/>
  <c r="T45"/>
  <c r="S45"/>
  <c r="P45"/>
  <c r="O45"/>
  <c r="C45"/>
  <c r="T44"/>
  <c r="S44"/>
  <c r="P44"/>
  <c r="O44"/>
  <c r="C44"/>
  <c r="T43"/>
  <c r="S43"/>
  <c r="R43"/>
  <c r="Q43"/>
  <c r="P43"/>
  <c r="O43"/>
  <c r="T42"/>
  <c r="R42"/>
  <c r="P42"/>
  <c r="C42"/>
  <c r="F41"/>
  <c r="C41"/>
  <c r="J40"/>
  <c r="H40"/>
  <c r="F39"/>
  <c r="F40" s="1"/>
  <c r="C40"/>
  <c r="C39"/>
  <c r="S37"/>
  <c r="Q37"/>
  <c r="O37"/>
  <c r="S36"/>
  <c r="Q36"/>
  <c r="O36"/>
  <c r="T35"/>
  <c r="S35"/>
  <c r="R35"/>
  <c r="Q35"/>
  <c r="P35"/>
  <c r="O35"/>
  <c r="K35"/>
  <c r="S34"/>
  <c r="Q34"/>
  <c r="P34"/>
  <c r="O34"/>
  <c r="K34"/>
  <c r="T33"/>
  <c r="S33"/>
  <c r="Q33"/>
  <c r="S32"/>
  <c r="R32"/>
  <c r="Q32"/>
  <c r="P32"/>
  <c r="O32"/>
  <c r="K32"/>
  <c r="S31"/>
  <c r="Q31"/>
  <c r="O31"/>
  <c r="S29"/>
  <c r="R29"/>
  <c r="Q29"/>
  <c r="P29"/>
  <c r="O29"/>
  <c r="S28"/>
  <c r="R28"/>
  <c r="Q28"/>
  <c r="P28"/>
  <c r="O28"/>
  <c r="S27"/>
  <c r="R27"/>
  <c r="Q27"/>
  <c r="P27"/>
  <c r="O27"/>
  <c r="K27"/>
  <c r="N26"/>
  <c r="J26"/>
  <c r="H25"/>
  <c r="H26" s="1"/>
  <c r="F25"/>
  <c r="F26" s="1"/>
  <c r="T25"/>
  <c r="R25"/>
  <c r="Q25"/>
  <c r="C25"/>
  <c r="T24"/>
  <c r="S24"/>
  <c r="R24"/>
  <c r="Q24"/>
  <c r="P24"/>
  <c r="O24"/>
  <c r="T23"/>
  <c r="S23"/>
  <c r="R23"/>
  <c r="Q23"/>
  <c r="P23"/>
  <c r="O23"/>
  <c r="T22"/>
  <c r="S22"/>
  <c r="R22"/>
  <c r="Q22"/>
  <c r="P22"/>
  <c r="O22"/>
  <c r="T21"/>
  <c r="S21"/>
  <c r="R21"/>
  <c r="Q21"/>
  <c r="P21"/>
  <c r="O21"/>
  <c r="T20"/>
  <c r="S20"/>
  <c r="R20"/>
  <c r="Q20"/>
  <c r="P20"/>
  <c r="O20"/>
  <c r="T19"/>
  <c r="S19"/>
  <c r="R19"/>
  <c r="Q19"/>
  <c r="P19"/>
  <c r="O19"/>
  <c r="T18"/>
  <c r="S18"/>
  <c r="R18"/>
  <c r="Q18"/>
  <c r="P18"/>
  <c r="O18"/>
  <c r="T17"/>
  <c r="S17"/>
  <c r="R17"/>
  <c r="Q17"/>
  <c r="P17"/>
  <c r="O17"/>
  <c r="T16"/>
  <c r="S16"/>
  <c r="R16"/>
  <c r="Q16"/>
  <c r="P16"/>
  <c r="O16"/>
  <c r="T15"/>
  <c r="S15"/>
  <c r="R15"/>
  <c r="Q15"/>
  <c r="P15"/>
  <c r="O15"/>
  <c r="S14"/>
  <c r="Q14"/>
  <c r="O14"/>
  <c r="C14"/>
  <c r="T12"/>
  <c r="S12"/>
  <c r="R12"/>
  <c r="Q12"/>
  <c r="P12"/>
  <c r="O12"/>
  <c r="L12"/>
  <c r="K12"/>
  <c r="T11"/>
  <c r="S11"/>
  <c r="R11"/>
  <c r="Q11"/>
  <c r="P11"/>
  <c r="O11"/>
  <c r="T10"/>
  <c r="S10"/>
  <c r="R10"/>
  <c r="Q10"/>
  <c r="P10"/>
  <c r="O10"/>
  <c r="T9"/>
  <c r="S9"/>
  <c r="R9"/>
  <c r="Q9"/>
  <c r="P9"/>
  <c r="O9"/>
  <c r="K9"/>
  <c r="N8"/>
  <c r="J7"/>
  <c r="J8" s="1"/>
  <c r="H7"/>
  <c r="H8" s="1"/>
  <c r="F8"/>
  <c r="C8"/>
  <c r="P7"/>
  <c r="C7"/>
  <c r="H16" i="10"/>
  <c r="M64"/>
  <c r="N62"/>
  <c r="M62"/>
  <c r="L62"/>
  <c r="K62"/>
  <c r="H62"/>
  <c r="N60"/>
  <c r="M60"/>
  <c r="L60"/>
  <c r="K60"/>
  <c r="H60"/>
  <c r="N59"/>
  <c r="M59"/>
  <c r="L59"/>
  <c r="K59"/>
  <c r="H59"/>
  <c r="N57"/>
  <c r="M57"/>
  <c r="L57"/>
  <c r="K57"/>
  <c r="H57"/>
  <c r="N56"/>
  <c r="M56"/>
  <c r="L56"/>
  <c r="K56"/>
  <c r="H56"/>
  <c r="N55"/>
  <c r="M55"/>
  <c r="L55"/>
  <c r="K55"/>
  <c r="H55"/>
  <c r="N54"/>
  <c r="M54"/>
  <c r="L54"/>
  <c r="K54"/>
  <c r="H54"/>
  <c r="N53"/>
  <c r="M53"/>
  <c r="L53"/>
  <c r="K53"/>
  <c r="H53"/>
  <c r="N52"/>
  <c r="M52"/>
  <c r="L52"/>
  <c r="K52"/>
  <c r="H52"/>
  <c r="J51"/>
  <c r="N50"/>
  <c r="M50"/>
  <c r="L50"/>
  <c r="K50"/>
  <c r="H50"/>
  <c r="N49"/>
  <c r="M49"/>
  <c r="L49"/>
  <c r="K49"/>
  <c r="H49"/>
  <c r="N47"/>
  <c r="M47"/>
  <c r="L47"/>
  <c r="K47"/>
  <c r="H47"/>
  <c r="N46"/>
  <c r="M46"/>
  <c r="L46"/>
  <c r="K46"/>
  <c r="H46"/>
  <c r="N45"/>
  <c r="M45"/>
  <c r="L45"/>
  <c r="K45"/>
  <c r="H45"/>
  <c r="N43"/>
  <c r="M43"/>
  <c r="L43"/>
  <c r="K43"/>
  <c r="H43"/>
  <c r="N42"/>
  <c r="M42"/>
  <c r="L42"/>
  <c r="K42"/>
  <c r="H42"/>
  <c r="N40"/>
  <c r="M40"/>
  <c r="L40"/>
  <c r="K40"/>
  <c r="H40"/>
  <c r="M39"/>
  <c r="K39"/>
  <c r="N37"/>
  <c r="M37"/>
  <c r="L37"/>
  <c r="K37"/>
  <c r="H37"/>
  <c r="N36"/>
  <c r="M36"/>
  <c r="L36"/>
  <c r="K36"/>
  <c r="H36"/>
  <c r="N35"/>
  <c r="M35"/>
  <c r="L35"/>
  <c r="K35"/>
  <c r="H35"/>
  <c r="N34"/>
  <c r="M34"/>
  <c r="L34"/>
  <c r="K34"/>
  <c r="H34"/>
  <c r="J33"/>
  <c r="N32"/>
  <c r="M32"/>
  <c r="L32"/>
  <c r="K32"/>
  <c r="H32"/>
  <c r="N31"/>
  <c r="M31"/>
  <c r="L31"/>
  <c r="K31"/>
  <c r="H31"/>
  <c r="N28"/>
  <c r="M28"/>
  <c r="L28"/>
  <c r="K28"/>
  <c r="H28"/>
  <c r="N27"/>
  <c r="M27"/>
  <c r="L27"/>
  <c r="K27"/>
  <c r="H27"/>
  <c r="J26"/>
  <c r="N25"/>
  <c r="M25"/>
  <c r="L25"/>
  <c r="K25"/>
  <c r="H25"/>
  <c r="N22"/>
  <c r="M22"/>
  <c r="L22"/>
  <c r="K22"/>
  <c r="H22"/>
  <c r="N21"/>
  <c r="M21"/>
  <c r="L21"/>
  <c r="K21"/>
  <c r="H21"/>
  <c r="N19"/>
  <c r="M19"/>
  <c r="L19"/>
  <c r="K19"/>
  <c r="H19"/>
  <c r="N18"/>
  <c r="M18"/>
  <c r="L18"/>
  <c r="K18"/>
  <c r="H18"/>
  <c r="N17"/>
  <c r="M17"/>
  <c r="K17"/>
  <c r="H17"/>
  <c r="N15"/>
  <c r="M15"/>
  <c r="L15"/>
  <c r="K15"/>
  <c r="H15"/>
  <c r="N13"/>
  <c r="M13"/>
  <c r="L13"/>
  <c r="K13"/>
  <c r="H13"/>
  <c r="N12"/>
  <c r="M12"/>
  <c r="L12"/>
  <c r="K12"/>
  <c r="H12"/>
  <c r="N11"/>
  <c r="M11"/>
  <c r="L11"/>
  <c r="K11"/>
  <c r="H11"/>
  <c r="J10"/>
  <c r="N9"/>
  <c r="M9"/>
  <c r="L9"/>
  <c r="K9"/>
  <c r="E20" i="7"/>
  <c r="F20"/>
  <c r="G20" s="1"/>
  <c r="H20"/>
  <c r="I20" s="1"/>
  <c r="J20"/>
  <c r="K20" s="1"/>
  <c r="J18" i="6"/>
  <c r="J17"/>
  <c r="J16"/>
  <c r="J15"/>
  <c r="J14"/>
  <c r="J13"/>
  <c r="J12"/>
  <c r="J11"/>
  <c r="J8"/>
  <c r="J6" i="4"/>
  <c r="K6" s="1"/>
  <c r="G6"/>
  <c r="D6"/>
  <c r="J15"/>
  <c r="K15" s="1"/>
  <c r="G15"/>
  <c r="G31" s="1"/>
  <c r="E15"/>
  <c r="E9" i="1"/>
  <c r="C18" i="7"/>
  <c r="C8"/>
  <c r="C9"/>
  <c r="C10"/>
  <c r="C11"/>
  <c r="C12"/>
  <c r="C13"/>
  <c r="C14"/>
  <c r="C15"/>
  <c r="C16"/>
  <c r="C17"/>
  <c r="C20" s="1"/>
  <c r="I8"/>
  <c r="G8"/>
  <c r="E9"/>
  <c r="E12"/>
  <c r="E14"/>
  <c r="G18"/>
  <c r="J13" i="1"/>
  <c r="J12"/>
  <c r="I13"/>
  <c r="I12"/>
  <c r="J23"/>
  <c r="I23"/>
  <c r="F23"/>
  <c r="I20"/>
  <c r="J20"/>
  <c r="F20"/>
  <c r="D23"/>
  <c r="G23"/>
  <c r="D20"/>
  <c r="G20"/>
  <c r="G17"/>
  <c r="G14"/>
  <c r="G13"/>
  <c r="G12"/>
  <c r="G11"/>
  <c r="F13"/>
  <c r="F12"/>
  <c r="D13"/>
  <c r="D12"/>
  <c r="J14"/>
  <c r="J17"/>
  <c r="J18"/>
  <c r="J19"/>
  <c r="J25"/>
  <c r="J26"/>
  <c r="J27"/>
  <c r="J28"/>
  <c r="J10"/>
  <c r="J11"/>
  <c r="G19"/>
  <c r="G25"/>
  <c r="G26"/>
  <c r="G27"/>
  <c r="G28"/>
  <c r="G10"/>
  <c r="D14"/>
  <c r="D16"/>
  <c r="D17"/>
  <c r="D18"/>
  <c r="D19"/>
  <c r="D25"/>
  <c r="D11"/>
  <c r="E6" i="4"/>
  <c r="F6" s="1"/>
  <c r="C31"/>
  <c r="I18" i="1"/>
  <c r="H6" i="4"/>
  <c r="I26"/>
  <c r="H26"/>
  <c r="F26"/>
  <c r="D26"/>
  <c r="I25" i="1"/>
  <c r="F25"/>
  <c r="I17" i="7"/>
  <c r="I16"/>
  <c r="E17"/>
  <c r="G17"/>
  <c r="G16"/>
  <c r="K8" i="3"/>
  <c r="K9"/>
  <c r="K11"/>
  <c r="K12"/>
  <c r="K13"/>
  <c r="K14"/>
  <c r="K15"/>
  <c r="K17"/>
  <c r="K18"/>
  <c r="K19"/>
  <c r="K20"/>
  <c r="K6"/>
  <c r="I8"/>
  <c r="I9"/>
  <c r="I11"/>
  <c r="I12"/>
  <c r="I13"/>
  <c r="I14"/>
  <c r="I15"/>
  <c r="I17"/>
  <c r="I18"/>
  <c r="I19"/>
  <c r="I20"/>
  <c r="I6"/>
  <c r="G8"/>
  <c r="G9"/>
  <c r="G11"/>
  <c r="G12"/>
  <c r="G13"/>
  <c r="G14"/>
  <c r="G15"/>
  <c r="G17"/>
  <c r="G18"/>
  <c r="G19"/>
  <c r="G20"/>
  <c r="G6"/>
  <c r="E8"/>
  <c r="E12"/>
  <c r="E13"/>
  <c r="E14"/>
  <c r="E17"/>
  <c r="E19"/>
  <c r="E20"/>
  <c r="E6"/>
  <c r="I11" i="1"/>
  <c r="I14"/>
  <c r="I17"/>
  <c r="I19"/>
  <c r="I10"/>
  <c r="F11"/>
  <c r="F14"/>
  <c r="F17"/>
  <c r="F19"/>
  <c r="F10"/>
  <c r="K26" i="4"/>
  <c r="L26"/>
  <c r="G39" i="14" l="1"/>
  <c r="M67"/>
  <c r="K67"/>
  <c r="G49"/>
  <c r="H23"/>
  <c r="H26"/>
  <c r="H42"/>
  <c r="G33"/>
  <c r="G59"/>
  <c r="F52"/>
  <c r="H20"/>
  <c r="F10"/>
  <c r="K10" s="1"/>
  <c r="F26"/>
  <c r="F42"/>
  <c r="H52"/>
  <c r="G20"/>
  <c r="E39"/>
  <c r="I20"/>
  <c r="I33"/>
  <c r="I39"/>
  <c r="I49"/>
  <c r="I59"/>
  <c r="E49"/>
  <c r="E33"/>
  <c r="E59"/>
  <c r="J38" i="10"/>
  <c r="J41"/>
  <c r="J48"/>
  <c r="J61"/>
  <c r="M61" s="1"/>
  <c r="L64"/>
  <c r="J58"/>
  <c r="N64"/>
  <c r="H64"/>
  <c r="H10" s="1"/>
  <c r="F10"/>
  <c r="M10" s="1"/>
  <c r="K8" i="7"/>
  <c r="K9"/>
  <c r="K14"/>
  <c r="K12"/>
  <c r="K17"/>
  <c r="K11"/>
  <c r="K13"/>
  <c r="K15"/>
  <c r="K19"/>
  <c r="I18"/>
  <c r="I19"/>
  <c r="I15"/>
  <c r="I14"/>
  <c r="I13"/>
  <c r="I12"/>
  <c r="I11"/>
  <c r="I9"/>
  <c r="G15"/>
  <c r="G14"/>
  <c r="G13"/>
  <c r="G12"/>
  <c r="G11"/>
  <c r="G9"/>
  <c r="L20" i="2"/>
  <c r="F6" i="11"/>
  <c r="K7"/>
  <c r="R7"/>
  <c r="J6"/>
  <c r="O42"/>
  <c r="Q42"/>
  <c r="T7"/>
  <c r="I29" i="5"/>
  <c r="I26"/>
  <c r="I23"/>
  <c r="I21"/>
  <c r="I19"/>
  <c r="I17"/>
  <c r="I15"/>
  <c r="I12"/>
  <c r="I10"/>
  <c r="I28"/>
  <c r="I27"/>
  <c r="I25"/>
  <c r="I22"/>
  <c r="I20"/>
  <c r="I18"/>
  <c r="I16"/>
  <c r="I13"/>
  <c r="I11"/>
  <c r="I9"/>
  <c r="B9"/>
  <c r="F29"/>
  <c r="D29"/>
  <c r="E9" s="1"/>
  <c r="B29"/>
  <c r="C25" s="1"/>
  <c r="H15" i="4"/>
  <c r="J31"/>
  <c r="L31" s="1"/>
  <c r="L15"/>
  <c r="E29" i="1"/>
  <c r="J16"/>
  <c r="F16"/>
  <c r="I16"/>
  <c r="B29"/>
  <c r="F29" s="1"/>
  <c r="F9"/>
  <c r="J20" i="10"/>
  <c r="K20" s="1"/>
  <c r="I26"/>
  <c r="I48"/>
  <c r="I20"/>
  <c r="I38"/>
  <c r="I58"/>
  <c r="G33"/>
  <c r="G41"/>
  <c r="G51"/>
  <c r="G61"/>
  <c r="G20"/>
  <c r="F20"/>
  <c r="M20" s="1"/>
  <c r="F26"/>
  <c r="M26" s="1"/>
  <c r="F38"/>
  <c r="F58"/>
  <c r="F48"/>
  <c r="K16" i="7"/>
  <c r="K18"/>
  <c r="G20" i="6"/>
  <c r="L20"/>
  <c r="O20" i="2"/>
  <c r="P20"/>
  <c r="I6" i="11"/>
  <c r="I48" s="1"/>
  <c r="I26" s="1"/>
  <c r="O25"/>
  <c r="O7"/>
  <c r="Q7"/>
  <c r="M6"/>
  <c r="S6" s="1"/>
  <c r="D6"/>
  <c r="D48" s="1"/>
  <c r="D40" s="1"/>
  <c r="G6"/>
  <c r="G48" s="1"/>
  <c r="G26" s="1"/>
  <c r="E6"/>
  <c r="E48" s="1"/>
  <c r="E26" s="1"/>
  <c r="I15" i="4"/>
  <c r="B31"/>
  <c r="D31" s="1"/>
  <c r="L6"/>
  <c r="H29" i="1"/>
  <c r="I29" s="1"/>
  <c r="G16"/>
  <c r="C9"/>
  <c r="C29" s="1"/>
  <c r="D29" s="1"/>
  <c r="J9"/>
  <c r="H31" i="4"/>
  <c r="I40" i="11"/>
  <c r="E31" i="4"/>
  <c r="I6"/>
  <c r="C14" i="5"/>
  <c r="C18"/>
  <c r="C11"/>
  <c r="C26"/>
  <c r="C27"/>
  <c r="C12"/>
  <c r="C15"/>
  <c r="C21"/>
  <c r="C19"/>
  <c r="C23"/>
  <c r="J62" i="14"/>
  <c r="L62"/>
  <c r="K62"/>
  <c r="E14" i="5"/>
  <c r="E27"/>
  <c r="E23"/>
  <c r="E21"/>
  <c r="E19"/>
  <c r="E10"/>
  <c r="E25"/>
  <c r="E13"/>
  <c r="E28"/>
  <c r="E26"/>
  <c r="E22"/>
  <c r="E20"/>
  <c r="O41" i="11"/>
  <c r="O39" s="1"/>
  <c r="T41"/>
  <c r="R41"/>
  <c r="P41"/>
  <c r="S41"/>
  <c r="Q41"/>
  <c r="M39"/>
  <c r="K31" i="4"/>
  <c r="K23" i="10"/>
  <c r="E33"/>
  <c r="K33" s="1"/>
  <c r="E41"/>
  <c r="E51"/>
  <c r="K51" s="1"/>
  <c r="E61"/>
  <c r="E16" i="7"/>
  <c r="F15" i="4"/>
  <c r="D10" i="1"/>
  <c r="E18" i="7"/>
  <c r="E15"/>
  <c r="E13"/>
  <c r="E11"/>
  <c r="I9" i="1"/>
  <c r="J20" i="6"/>
  <c r="K64" i="10"/>
  <c r="H6" i="11"/>
  <c r="S7"/>
  <c r="I8"/>
  <c r="J20" i="2"/>
  <c r="I10" i="10"/>
  <c r="E10"/>
  <c r="K10" s="1"/>
  <c r="G10" i="14"/>
  <c r="G23"/>
  <c r="H10"/>
  <c r="L10" s="1"/>
  <c r="L67"/>
  <c r="J10"/>
  <c r="J67"/>
  <c r="I23"/>
  <c r="I66"/>
  <c r="E26" i="10"/>
  <c r="K26" s="1"/>
  <c r="E38"/>
  <c r="E48"/>
  <c r="E58"/>
  <c r="M23"/>
  <c r="G26"/>
  <c r="F33"/>
  <c r="M33" s="1"/>
  <c r="I33"/>
  <c r="G38"/>
  <c r="F41"/>
  <c r="I41"/>
  <c r="G48"/>
  <c r="F51"/>
  <c r="M51" s="1"/>
  <c r="I51"/>
  <c r="E26" i="14"/>
  <c r="G26"/>
  <c r="I26"/>
  <c r="F33"/>
  <c r="H33"/>
  <c r="F39"/>
  <c r="H39"/>
  <c r="E42"/>
  <c r="G42"/>
  <c r="I42"/>
  <c r="F49"/>
  <c r="H49"/>
  <c r="E52"/>
  <c r="G52"/>
  <c r="I52"/>
  <c r="F59"/>
  <c r="H59"/>
  <c r="K59" l="1"/>
  <c r="K39"/>
  <c r="J39"/>
  <c r="K49"/>
  <c r="L33"/>
  <c r="J33"/>
  <c r="L20"/>
  <c r="L49"/>
  <c r="K33"/>
  <c r="J49"/>
  <c r="L59"/>
  <c r="L39"/>
  <c r="K20"/>
  <c r="J20"/>
  <c r="J59"/>
  <c r="K38" i="10"/>
  <c r="K41"/>
  <c r="M58"/>
  <c r="K48"/>
  <c r="M48"/>
  <c r="M38"/>
  <c r="M41"/>
  <c r="E15" i="5"/>
  <c r="C9"/>
  <c r="C10"/>
  <c r="C20"/>
  <c r="C22"/>
  <c r="G28"/>
  <c r="G26"/>
  <c r="G15"/>
  <c r="G22"/>
  <c r="G19"/>
  <c r="G16"/>
  <c r="G21"/>
  <c r="G12"/>
  <c r="G17"/>
  <c r="G27"/>
  <c r="G23"/>
  <c r="G20"/>
  <c r="G10"/>
  <c r="G25"/>
  <c r="G18"/>
  <c r="G13"/>
  <c r="G11"/>
  <c r="G9"/>
  <c r="E12"/>
  <c r="E16"/>
  <c r="E18"/>
  <c r="E17"/>
  <c r="E11"/>
  <c r="C16"/>
  <c r="C17"/>
  <c r="C28"/>
  <c r="C13"/>
  <c r="J29" i="1"/>
  <c r="G9"/>
  <c r="D26" i="11"/>
  <c r="E40"/>
  <c r="M48"/>
  <c r="Q48" s="1"/>
  <c r="T6"/>
  <c r="P6"/>
  <c r="O6"/>
  <c r="D8"/>
  <c r="G40"/>
  <c r="G8"/>
  <c r="Q6"/>
  <c r="E8"/>
  <c r="R6"/>
  <c r="E29" i="5"/>
  <c r="D9" i="1"/>
  <c r="K42" i="14"/>
  <c r="J42"/>
  <c r="L42"/>
  <c r="K52"/>
  <c r="J52"/>
  <c r="L52"/>
  <c r="M52"/>
  <c r="K26"/>
  <c r="J26"/>
  <c r="L26"/>
  <c r="L58" i="10"/>
  <c r="K58"/>
  <c r="K66" i="14"/>
  <c r="J66"/>
  <c r="L66"/>
  <c r="L61" i="10"/>
  <c r="K61"/>
  <c r="M49" i="14"/>
  <c r="G29" i="1"/>
  <c r="K23" i="14"/>
  <c r="J23"/>
  <c r="L23"/>
  <c r="T39" i="11"/>
  <c r="R39"/>
  <c r="P39"/>
  <c r="S39"/>
  <c r="Q39"/>
  <c r="I31" i="4"/>
  <c r="F31"/>
  <c r="M10" i="14"/>
  <c r="C29" i="5" l="1"/>
  <c r="G29"/>
  <c r="P48" i="11"/>
  <c r="M8"/>
  <c r="M40"/>
  <c r="R48"/>
  <c r="M26"/>
  <c r="O48"/>
  <c r="T48"/>
  <c r="S48"/>
  <c r="M43" i="15"/>
  <c r="J43"/>
  <c r="L43"/>
  <c r="K43"/>
  <c r="J35"/>
  <c r="K35"/>
  <c r="L35"/>
  <c r="I33"/>
  <c r="M33" l="1"/>
  <c r="I70"/>
  <c r="L70" s="1"/>
  <c r="L33"/>
  <c r="J33"/>
  <c r="K33"/>
  <c r="I20" l="1"/>
  <c r="J20" s="1"/>
  <c r="I51"/>
  <c r="I65"/>
  <c r="J65" s="1"/>
  <c r="I10"/>
  <c r="I44"/>
  <c r="J44" s="1"/>
  <c r="I69"/>
  <c r="L69" s="1"/>
  <c r="M70"/>
  <c r="K70"/>
  <c r="I40"/>
  <c r="J40" s="1"/>
  <c r="I27"/>
  <c r="L27" s="1"/>
  <c r="I62"/>
  <c r="K62" s="1"/>
  <c r="I23"/>
  <c r="L23" s="1"/>
  <c r="J70"/>
  <c r="I55"/>
  <c r="M55" s="1"/>
  <c r="L20"/>
  <c r="K20"/>
  <c r="K10"/>
  <c r="M10"/>
  <c r="J10"/>
  <c r="L10"/>
  <c r="L51"/>
  <c r="K51"/>
  <c r="J51"/>
  <c r="M51"/>
  <c r="L44"/>
  <c r="K44"/>
  <c r="L65"/>
  <c r="J69"/>
  <c r="K40"/>
  <c r="K27"/>
  <c r="L62"/>
  <c r="K23"/>
  <c r="K55"/>
  <c r="L55"/>
  <c r="J62" l="1"/>
  <c r="L40"/>
  <c r="K65"/>
  <c r="M20"/>
  <c r="J55"/>
  <c r="J23"/>
  <c r="J27"/>
  <c r="K69"/>
</calcChain>
</file>

<file path=xl/comments1.xml><?xml version="1.0" encoding="utf-8"?>
<comments xmlns="http://schemas.openxmlformats.org/spreadsheetml/2006/main">
  <authors>
    <author>Nikolaeva</author>
  </authors>
  <commentList>
    <comment ref="C12" authorId="0">
      <text>
        <r>
          <rPr>
            <b/>
            <sz val="8"/>
            <color indexed="81"/>
            <rFont val="Tahoma"/>
            <family val="2"/>
            <charset val="204"/>
          </rPr>
          <t>Nikolaeva:</t>
        </r>
        <r>
          <rPr>
            <sz val="8"/>
            <color indexed="81"/>
            <rFont val="Tahoma"/>
            <family val="2"/>
            <charset val="204"/>
          </rPr>
          <t xml:space="preserve">
26-УФНС
400-Автодор
13,2-Мининвестиции</t>
        </r>
      </text>
    </comment>
  </commentList>
</comments>
</file>

<file path=xl/sharedStrings.xml><?xml version="1.0" encoding="utf-8"?>
<sst xmlns="http://schemas.openxmlformats.org/spreadsheetml/2006/main" count="973" uniqueCount="361">
  <si>
    <t>доходы от оказания платных услуг и компенсации затрат государства</t>
  </si>
  <si>
    <t>11300000000000000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</si>
  <si>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поселения</t>
  </si>
  <si>
    <t>субвенции-всего,в том числе:</t>
  </si>
  <si>
    <t>Показатели развития</t>
  </si>
  <si>
    <t>отчет</t>
  </si>
  <si>
    <t>ожидаемое</t>
  </si>
  <si>
    <t>план</t>
  </si>
  <si>
    <t>Численность населения</t>
  </si>
  <si>
    <t>Объем продукции с/х в хозяйствах всех категорий</t>
  </si>
  <si>
    <t>Валовой сбор зерновых во всех категориях хозяйств</t>
  </si>
  <si>
    <t>крупный рогатый скот</t>
  </si>
  <si>
    <t>Поголовье скота (все категории хозяйств):</t>
  </si>
  <si>
    <t>в том числе коровы</t>
  </si>
  <si>
    <t>свиньи</t>
  </si>
  <si>
    <t>Производство молока (все категории хозяйств)</t>
  </si>
  <si>
    <t>Производство мяса на убой в живом весе (все категории хозяйств)</t>
  </si>
  <si>
    <t>Объем платных услуг населению</t>
  </si>
  <si>
    <t>Среднемесячная заработная плата 1 работника</t>
  </si>
  <si>
    <t>чел.</t>
  </si>
  <si>
    <t>тыс. тонн</t>
  </si>
  <si>
    <t>тонн</t>
  </si>
  <si>
    <t>руб.</t>
  </si>
  <si>
    <t>Един. измер.</t>
  </si>
  <si>
    <t>тыс. руб.</t>
  </si>
  <si>
    <t xml:space="preserve">Оборот розничной торговли </t>
  </si>
  <si>
    <t>Инвестиции в основной капитал за счет всех источников финансирования</t>
  </si>
  <si>
    <t>Налоговые доходы</t>
  </si>
  <si>
    <t>Налог на доходы физ.лиц</t>
  </si>
  <si>
    <t>Неналоговые доходы</t>
  </si>
  <si>
    <t>Арендная плата за земли</t>
  </si>
  <si>
    <t>Прочие доходы от оказ.услуг</t>
  </si>
  <si>
    <t>Общегосударственные вопросы</t>
  </si>
  <si>
    <t>Национальная безопасность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</si>
  <si>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</si>
  <si>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</si>
  <si>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</si>
  <si>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</si>
  <si>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</t>
  </si>
  <si>
    <t>Культура, кинематография, СМИ</t>
  </si>
  <si>
    <t>ожид.</t>
  </si>
  <si>
    <t>доля в общих доходах, %</t>
  </si>
  <si>
    <t>2014 год</t>
  </si>
  <si>
    <t>Итого расходов</t>
  </si>
  <si>
    <t>Итого доходов</t>
  </si>
  <si>
    <t>х</t>
  </si>
  <si>
    <t>Безвозмездные поступления</t>
  </si>
  <si>
    <t>Доходы от сдачи в аренду имущества</t>
  </si>
  <si>
    <t>единый налог на вмен.н</t>
  </si>
  <si>
    <t>единый сельскохоз.нал.</t>
  </si>
  <si>
    <t xml:space="preserve">госпошлина </t>
  </si>
  <si>
    <t>плата за неготивное</t>
  </si>
  <si>
    <t>доходы от продажи зем</t>
  </si>
  <si>
    <t>штрафы</t>
  </si>
  <si>
    <t>охрана окруж.среды</t>
  </si>
  <si>
    <t>межбюджетные трансф</t>
  </si>
  <si>
    <t>мобилизац.внев.подготов</t>
  </si>
  <si>
    <t>условно утвержденные расх</t>
  </si>
  <si>
    <t>x</t>
  </si>
  <si>
    <t>НДФЛ</t>
  </si>
  <si>
    <t>госпошлина</t>
  </si>
  <si>
    <t>плата за негот.возд на окр.ср.</t>
  </si>
  <si>
    <t>доходы от прод.земли</t>
  </si>
  <si>
    <t>национальная безопасность</t>
  </si>
  <si>
    <t>нац.оборона</t>
  </si>
  <si>
    <t>охр.окр.среды</t>
  </si>
  <si>
    <t>межбюджетные трансферты</t>
  </si>
  <si>
    <t>условно утвержд.расходы</t>
  </si>
  <si>
    <t>Национальная оборона</t>
  </si>
  <si>
    <t>условно утв.расходы</t>
  </si>
  <si>
    <t>единый налог на вмененный налог</t>
  </si>
  <si>
    <t>единый с/х налог</t>
  </si>
  <si>
    <t>плата за негт.возд.на окр.среду</t>
  </si>
  <si>
    <t>доходы от продажи зем.уч.</t>
  </si>
  <si>
    <t>доходы от реал.имущ.</t>
  </si>
  <si>
    <t>налог и неналог доходы</t>
  </si>
  <si>
    <t>налоговые и неналоговые дох.</t>
  </si>
  <si>
    <t>охрана окр. Среды</t>
  </si>
  <si>
    <t>Приложение 2</t>
  </si>
  <si>
    <t>Приложение 3</t>
  </si>
  <si>
    <t>Приложение 4</t>
  </si>
  <si>
    <t>Приложение 5</t>
  </si>
  <si>
    <t>Приложение 6</t>
  </si>
  <si>
    <t>доля в общих расходах, %</t>
  </si>
  <si>
    <t>2015г</t>
  </si>
  <si>
    <t>% к 2014г.</t>
  </si>
  <si>
    <t>ожид</t>
  </si>
  <si>
    <t>тыс.рублей</t>
  </si>
  <si>
    <t>№№</t>
  </si>
  <si>
    <t>Раздел</t>
  </si>
  <si>
    <t>Подраз-дел</t>
  </si>
  <si>
    <t>% испол-нения (к плану)</t>
  </si>
  <si>
    <t xml:space="preserve">Ожидаемое исполнение </t>
  </si>
  <si>
    <t>2</t>
  </si>
  <si>
    <t>4</t>
  </si>
  <si>
    <t>5</t>
  </si>
  <si>
    <t>8=7/6</t>
  </si>
  <si>
    <t>10</t>
  </si>
  <si>
    <t>11=10-5</t>
  </si>
  <si>
    <t>12=10/5</t>
  </si>
  <si>
    <t>13=10-6</t>
  </si>
  <si>
    <t>14=10/6</t>
  </si>
  <si>
    <t>1.</t>
  </si>
  <si>
    <t>01</t>
  </si>
  <si>
    <t>Доля в общем объеме расходов,%</t>
  </si>
  <si>
    <t>02</t>
  </si>
  <si>
    <t>Функционирование высшего должностного лица субъекта Российской Федерации и органа местного самоуправления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</si>
  <si>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</si>
  <si>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</si>
  <si>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</si>
  <si>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</si>
  <si>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</si>
  <si>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</si>
  <si>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</si>
  <si>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</si>
  <si>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</si>
  <si>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11</t>
  </si>
  <si>
    <t>Резервные фонды</t>
  </si>
  <si>
    <t>13</t>
  </si>
  <si>
    <t>Другие общегосударственные вопросы</t>
  </si>
  <si>
    <t>2.</t>
  </si>
  <si>
    <t>Мобилизационная и вневойсковая подготовка</t>
  </si>
  <si>
    <t>09</t>
  </si>
  <si>
    <t>3.</t>
  </si>
  <si>
    <t>Национальная безопасность и правоохранительная деятельность</t>
  </si>
  <si>
    <t>Органы внутренних дел</t>
  </si>
  <si>
    <t>14</t>
  </si>
  <si>
    <t>4.</t>
  </si>
  <si>
    <t>Сельское хозяйство и рыболовство</t>
  </si>
  <si>
    <t>08</t>
  </si>
  <si>
    <t>Транспорт</t>
  </si>
  <si>
    <t>12</t>
  </si>
  <si>
    <t>Другие вопросы в области национальной экономики</t>
  </si>
  <si>
    <t>5.</t>
  </si>
  <si>
    <t>Жилищное хозяйство</t>
  </si>
  <si>
    <t>Коммунальное хозяйство</t>
  </si>
  <si>
    <t>Благоустройство</t>
  </si>
  <si>
    <t>6.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</si>
  <si>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</si>
  <si>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</si>
  <si>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</si>
  <si>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7.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</si>
  <si>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</si>
  <si>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</si>
  <si>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</si>
  <si>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</si>
  <si>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8.</t>
  </si>
  <si>
    <t xml:space="preserve">Культура и кинематография </t>
  </si>
  <si>
    <t>Культура</t>
  </si>
  <si>
    <t>Другие вопросы в области культуры, кинематографии и средств массовой информации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</si>
  <si>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</si>
  <si>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</si>
  <si>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</si>
  <si>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</si>
  <si>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</si>
  <si>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11.</t>
  </si>
  <si>
    <t>Физическая культура и спорт</t>
  </si>
  <si>
    <t>14.</t>
  </si>
  <si>
    <t>Межбюджетные трансферты общего характера</t>
  </si>
  <si>
    <t>Дотации  на выравнивание бюджетной обеспеченности субъектов Российской Федерации и муниципальных образований</t>
  </si>
  <si>
    <t xml:space="preserve">Всего расходов </t>
  </si>
  <si>
    <t>возврат излишне уплаченных сумм по платежам в Экологический фонд</t>
  </si>
  <si>
    <t>- лизинговые операции</t>
  </si>
  <si>
    <t>обеспечение выборов и референдумов</t>
  </si>
  <si>
    <t>защита населения от посл.чрезвычайных ситуаций</t>
  </si>
  <si>
    <t>дорожное хозяйство</t>
  </si>
  <si>
    <t>Код  бюджетной классификации</t>
  </si>
  <si>
    <t>Наименование показателя</t>
  </si>
  <si>
    <t>2009 год</t>
  </si>
  <si>
    <t>2015 год</t>
  </si>
  <si>
    <t xml:space="preserve">Исполнение (закон от 07.06.2010 №439) </t>
  </si>
  <si>
    <t>Доля (%)</t>
  </si>
  <si>
    <t>Ожидаемое исполнение</t>
  </si>
  <si>
    <t>Прогноз администраторов</t>
  </si>
  <si>
    <t>Расчеты Минэконом КК, УФК по Смоленской обл.</t>
  </si>
  <si>
    <t>проект закона</t>
  </si>
  <si>
    <t>% отклонения</t>
  </si>
  <si>
    <t>10000000000000000</t>
  </si>
  <si>
    <t xml:space="preserve">1. Доходы - всего               </t>
  </si>
  <si>
    <t>Налоговые</t>
  </si>
  <si>
    <t>Удельный вес в общих доходах</t>
  </si>
  <si>
    <t xml:space="preserve">Налог на доходы физических лиц            </t>
  </si>
  <si>
    <t xml:space="preserve">Налог , взимаемый в связи с применением упрощенной  системы налогооблажения    </t>
  </si>
  <si>
    <t>10503000010000110</t>
  </si>
  <si>
    <t xml:space="preserve">Единый сельскохозяйственный налог </t>
  </si>
  <si>
    <t>10800000000000000</t>
  </si>
  <si>
    <t>Государственная пошлина</t>
  </si>
  <si>
    <t>10900000000000000</t>
  </si>
  <si>
    <t>10901000000000110</t>
  </si>
  <si>
    <t xml:space="preserve">Налог на прибыль организаций до 01.01.2005 в местные бюджеты              </t>
  </si>
  <si>
    <t>10903000000000110</t>
  </si>
  <si>
    <t xml:space="preserve">Платежи за пользование природными ресурсами, в т. ч.:       </t>
  </si>
  <si>
    <t>10903020000000110</t>
  </si>
  <si>
    <t xml:space="preserve">Платежи за добычу полезных ископаемых       </t>
  </si>
  <si>
    <t>10903082020000110</t>
  </si>
  <si>
    <t>Отчисления на воспроизводство минерально- сырьевой базы , зачисляемые в бюджеты субъектов РФ , за исключением уплачиваемых при добыче общераспространенных полехных ископаемых и подзеиных вод</t>
  </si>
  <si>
    <t>10904010020000110</t>
  </si>
  <si>
    <t xml:space="preserve">Налог на имущество предприятий </t>
  </si>
  <si>
    <t>10904030010000110</t>
  </si>
  <si>
    <t xml:space="preserve">Налог на пользователей автомобильных  дорог </t>
  </si>
  <si>
    <t>10904040010000110</t>
  </si>
  <si>
    <t xml:space="preserve">Налог с имущества, переходящего в порядке наследования или дарения            </t>
  </si>
  <si>
    <t>10904020020000110</t>
  </si>
  <si>
    <t>Налог с владельцев транспортных средств и  налог на приобретение транспортных средств</t>
  </si>
  <si>
    <t>10906010020000110</t>
  </si>
  <si>
    <t xml:space="preserve">Налог с продаж                           </t>
  </si>
  <si>
    <t>10906030020000110</t>
  </si>
  <si>
    <t>Прочие налоги, сборы</t>
  </si>
  <si>
    <t>Неналоговые</t>
  </si>
  <si>
    <t xml:space="preserve">Арендная плата и поступления от продажи права  на заключение договоров аренды за земельные участки до разграничения госсобственности на землю  </t>
  </si>
  <si>
    <t>11201000010000120</t>
  </si>
  <si>
    <t>Плата за негативное воздействие на окружающую среду</t>
  </si>
  <si>
    <t>11302062020000130</t>
  </si>
  <si>
    <t>11406012040000430</t>
  </si>
  <si>
    <t>11502020020000140</t>
  </si>
  <si>
    <t>1160000000000000</t>
  </si>
  <si>
    <t>Штрафы,санкции, возмещение ущерба</t>
  </si>
  <si>
    <t>11802010020000151</t>
  </si>
  <si>
    <t>Доходы бюджетов субъектов РФ от возврата остатокв субсидий и субвенций прошлых лет из местных бюджетов</t>
  </si>
  <si>
    <t>11902010020000000</t>
  </si>
  <si>
    <t>Возврат остатокв субсидий и субвенций прошлых лет из бюджетов субъектов РФ в федеральный бюджет</t>
  </si>
  <si>
    <t>20000000000000000</t>
  </si>
  <si>
    <t>2. Безвозмездные поступления- всего</t>
  </si>
  <si>
    <t>Безвозмездные поступления от других бюджетов бюджетной системы РФ</t>
  </si>
  <si>
    <t>Дотации - всего, в том числе:</t>
  </si>
  <si>
    <t>2 02 01001 02 0000 151</t>
  </si>
  <si>
    <t xml:space="preserve"> - выравнивание бюджетной обеспеченности</t>
  </si>
  <si>
    <t>Субсидии - всего, в том числе:</t>
  </si>
  <si>
    <t xml:space="preserve">Доходы от сдачи в аренду имущества, находящегося в оперативном управлении органов  мун.районов и созданных ими учреждений </t>
  </si>
  <si>
    <t>прочие неналоговые</t>
  </si>
  <si>
    <t>11705050050000180</t>
  </si>
  <si>
    <t>доходы от реализации имущества</t>
  </si>
  <si>
    <t>,</t>
  </si>
  <si>
    <t>прочие неналог.</t>
  </si>
  <si>
    <t xml:space="preserve">     Структура и динамика доходов бюджета района</t>
  </si>
  <si>
    <t xml:space="preserve">Приложение10  
</t>
  </si>
  <si>
    <t>Объем отгруженных тов</t>
  </si>
  <si>
    <t>млн.руб.</t>
  </si>
  <si>
    <t>объем вып.раб.по строительству</t>
  </si>
  <si>
    <t>в % к 2015г</t>
  </si>
  <si>
    <t>10300000000000000</t>
  </si>
  <si>
    <t>Налоги на товары реализуемые на территории РФ</t>
  </si>
  <si>
    <t>налоги на товары реализ.</t>
  </si>
  <si>
    <t>акцизы</t>
  </si>
  <si>
    <t>доходы от реал.имущества</t>
  </si>
  <si>
    <t>% к 2015</t>
  </si>
  <si>
    <t>тыс.гол</t>
  </si>
  <si>
    <t>факт</t>
  </si>
  <si>
    <t>% к 2015г.</t>
  </si>
  <si>
    <t>12=11-5</t>
  </si>
  <si>
    <t>13=11-6</t>
  </si>
  <si>
    <t>14=11-10</t>
  </si>
  <si>
    <t>15=11/10</t>
  </si>
  <si>
    <t>99</t>
  </si>
  <si>
    <t>00</t>
  </si>
  <si>
    <t>Условно утвержденные расходы</t>
  </si>
  <si>
    <t>Приложение7</t>
  </si>
  <si>
    <t>Приложение 8</t>
  </si>
  <si>
    <t xml:space="preserve">Приложение9 
</t>
  </si>
  <si>
    <t xml:space="preserve">Приложение11  
</t>
  </si>
  <si>
    <t>2016 год</t>
  </si>
  <si>
    <t>в % к 2016г</t>
  </si>
  <si>
    <t>2016г</t>
  </si>
  <si>
    <t>2016г.</t>
  </si>
  <si>
    <t>проект бюджета на 2017 год</t>
  </si>
  <si>
    <t>%-е соотноше-ние плана 2017к плану 2016</t>
  </si>
  <si>
    <t xml:space="preserve">прочие доходы </t>
  </si>
  <si>
    <t>Целев сборы</t>
  </si>
  <si>
    <t>Возврат остатков</t>
  </si>
  <si>
    <t>Прочие МБТбюджетам  субъектов РФ и муниципальных образований общего характера</t>
  </si>
  <si>
    <t>Связь и информатика</t>
  </si>
  <si>
    <t>тыс.руб.</t>
  </si>
  <si>
    <t>Приложение 1</t>
  </si>
  <si>
    <t>% к 2016</t>
  </si>
  <si>
    <t>% к 2017</t>
  </si>
  <si>
    <t>2017 год</t>
  </si>
  <si>
    <t>в % к 2017г</t>
  </si>
  <si>
    <t>проект решения</t>
  </si>
  <si>
    <t>2017г</t>
  </si>
  <si>
    <t>% к 2016г.</t>
  </si>
  <si>
    <t>% к2014</t>
  </si>
  <si>
    <t>в %к2017</t>
  </si>
  <si>
    <t>2017г.</t>
  </si>
  <si>
    <t>% к 2017г.</t>
  </si>
  <si>
    <t>2015</t>
  </si>
  <si>
    <t>доходы от реализ.имущ</t>
  </si>
  <si>
    <t>в том числе:Дотации</t>
  </si>
  <si>
    <t xml:space="preserve">                 Субсидии</t>
  </si>
  <si>
    <t xml:space="preserve">                 Субвенции</t>
  </si>
  <si>
    <t>Прочие налоговые</t>
  </si>
  <si>
    <t>Ед.налог на вмен.д</t>
  </si>
  <si>
    <t>Ед. с/х налог</t>
  </si>
  <si>
    <t xml:space="preserve">            Субвенции</t>
  </si>
  <si>
    <t xml:space="preserve">             Субсидии</t>
  </si>
  <si>
    <t>В т. ч.    Дотации</t>
  </si>
  <si>
    <t>в т.ч.       Дотации</t>
  </si>
  <si>
    <t xml:space="preserve">              Субвенции</t>
  </si>
  <si>
    <t xml:space="preserve">               Субсидии</t>
  </si>
  <si>
    <t>10102010010000110</t>
  </si>
  <si>
    <t>10502000020000110</t>
  </si>
  <si>
    <t>Налог взимаемый в связи с применением патентной системы</t>
  </si>
  <si>
    <t>11105013100000120</t>
  </si>
  <si>
    <t>11105035050000120</t>
  </si>
  <si>
    <t>Доходы, поступающие в порядке возмещения расходов, понесенных в связи с эксплуатацией имущества поселений</t>
  </si>
  <si>
    <t>Налог,вз.патентн.с</t>
  </si>
  <si>
    <t>Доходы от пл.усли комп.затр.</t>
  </si>
  <si>
    <t>Иные межбюджетные трансферты -</t>
  </si>
  <si>
    <t>Прочие межбюджетные трансферты</t>
  </si>
  <si>
    <t>Другие вопросы в  области жилищно-коммунального хозяйства</t>
  </si>
  <si>
    <t>Прочие межбюджетные трансферты  бюджетам субъектов РФ и муниципальных образовыаний</t>
  </si>
  <si>
    <t>Уточненный план (решение СД от 08.09.2015 № 163)</t>
  </si>
  <si>
    <t xml:space="preserve">Основные показатели прогноза социально-экономического развития </t>
  </si>
  <si>
    <t>Структура и динамика доходов местного бюджета в 2016, 2017 - 2019 гг, тыс. руб.</t>
  </si>
  <si>
    <t>2018 год</t>
  </si>
  <si>
    <t>2019год</t>
  </si>
  <si>
    <t>в % к 2018г</t>
  </si>
  <si>
    <t>2015  отчет</t>
  </si>
  <si>
    <t>на 2016,2017-2019гг</t>
  </si>
  <si>
    <t xml:space="preserve">     2019 год</t>
  </si>
  <si>
    <t>Отклонения 2017 года от исполнения 2015 года</t>
  </si>
  <si>
    <t>Отклонения 2017 года от бюджета 2016года</t>
  </si>
  <si>
    <t>Отклонения 2017 года от ожидаемого исполнения 2016года</t>
  </si>
  <si>
    <t>Уточненные плановые назначения</t>
  </si>
  <si>
    <t>Утверждено ( решение СД от27.09.2016 №74)</t>
  </si>
  <si>
    <t>Исполнено на 01.10.2016</t>
  </si>
  <si>
    <t>Анализ структуры и динамики местного бюджета на ожидаемое исполнение на 2016 года и прогноз на 2017- 2019 годы в ведомственной структуре расходов, тыс. руб.</t>
  </si>
  <si>
    <t>2014 факт</t>
  </si>
  <si>
    <t>2018г</t>
  </si>
  <si>
    <t>Анализ структуры и динамики  расходов бюджета в плановых показателях на 2015-2016 гг ,2017 и плановый период 2018 - 2019 гг в ведомственной структуре расходов, тыс. руб.</t>
  </si>
  <si>
    <t>2015г.   план</t>
  </si>
  <si>
    <t>2018г.</t>
  </si>
  <si>
    <t>% к 2018г.</t>
  </si>
  <si>
    <t>Анализ структуры местного бюджета на 2015  на ожидаемое исполнение 2016 г.и прогноза 2017 - 2019 гг в ведомственной структуре расходов, тыс. руб.</t>
  </si>
  <si>
    <t>2016</t>
  </si>
  <si>
    <t>Фактически исполнено в 2015 году (решение СД от )</t>
  </si>
  <si>
    <t>Динамика расходов  бюджета района по разделам и подразделам классификации расходов бюджетов в 2015-2017 годах</t>
  </si>
  <si>
    <t>Отклонение   плана 2017 к фактическому исполнению за 2015 год, тыс. рублей</t>
  </si>
  <si>
    <t xml:space="preserve"> %-е соотноше-ние  плана 2017 к фактичес-кому исполне-нию за 2015 год</t>
  </si>
  <si>
    <t>Отклонение   плана 2017 к уточненному плану 2016, тыс. рублей</t>
  </si>
  <si>
    <t>%-е соотноше-ние плана 2017 к уточненному плану 2016</t>
  </si>
  <si>
    <t>2016г.(реш.СД от27.09.16 №74)</t>
  </si>
  <si>
    <t>доходы от экспл им</t>
  </si>
  <si>
    <t>Структура и динамика доходов местного бюджета в 2015, 2016, 2017- 2019г, тыс. руб.</t>
  </si>
  <si>
    <t xml:space="preserve">Динамика доходной части  бюджета Убинского районаза 2015-2017 годы </t>
  </si>
  <si>
    <t>Культура, кинематография</t>
  </si>
  <si>
    <t>Уточненный план (решение СД от 27.09.2016 № 74)</t>
  </si>
  <si>
    <t>Исполнение на 01.10.2016</t>
  </si>
  <si>
    <t>Начальное профессиональное образование</t>
  </si>
  <si>
    <t>Фактически исполнено в 2015году (решение СД от )</t>
  </si>
  <si>
    <t>проект бюджета на 2018 год</t>
  </si>
  <si>
    <t>Отклонение   плана 2018 к фактическому исполнению за 2015 год, тыс. рублей</t>
  </si>
  <si>
    <t>Отклонение   плана 2018 к уточненному плану 2016, тыс. рублей</t>
  </si>
  <si>
    <t>Отклонение   плана 2018 к плану 2017, тыс. рублей</t>
  </si>
  <si>
    <t>%-е соотноше-ние плана 2018к плану 2017</t>
  </si>
  <si>
    <t>Структура и динамика расходов  бюджета района по разделам и подразделам классификации расходов бюджетов в 2015,2016,2017-2018 годах</t>
  </si>
  <si>
    <t>проект бюджета на 2019 год</t>
  </si>
  <si>
    <t>Отклонение   плана 2019 к фактическому исполнению за 2015 год, тыс. рублей</t>
  </si>
  <si>
    <t>Отклонение   плана 2019 к уточненному плану 2016, тыс. рублей</t>
  </si>
  <si>
    <t>Отклонение   плана 2019 к плану 2017 тыс. рублей</t>
  </si>
  <si>
    <t>Динамика расходов  бюджета района по разделам и подразделам классификации расходов бюджетов в 2015,2016,2019одах</t>
  </si>
  <si>
    <t>% к 2018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</si>
</sst>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%"/>
    <numFmt numFmtId="166" formatCode="0.0"/>
    <numFmt numFmtId="167" formatCode="#,##0.0"/>
    <numFmt numFmtId="168" formatCode="#,##0.00000"/>
  </numFmts>
  <fonts count="43">
    <font>
      <sz val="10"/>
      <name val="Arial"/>
    </font>
    <font>
      <sz val="10"/>
      <name val="Arial"/>
    </font>
    <font>
      <sz val="12"/>
      <name val="Arial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</font>
    <font>
      <sz val="10"/>
      <name val="Arial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Arial"/>
    </font>
    <font>
      <sz val="10"/>
      <name val="Arial Cyr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i/>
      <sz val="10"/>
      <name val="Times New Roman CYR"/>
      <family val="1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indexed="10"/>
      <name val="Arial"/>
    </font>
    <font>
      <sz val="10"/>
      <name val="Arial"/>
      <charset val="204"/>
    </font>
    <font>
      <sz val="10"/>
      <color indexed="60"/>
      <name val="Arial"/>
    </font>
    <font>
      <b/>
      <sz val="10"/>
      <color rgb="FFFF0000"/>
      <name val="Arial"/>
      <family val="2"/>
      <charset val="204"/>
    </font>
    <font>
      <sz val="11"/>
      <color rgb="FF9C65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39" fillId="0" borderId="0"/>
    <xf numFmtId="164" fontId="1" fillId="0" borderId="0" applyFont="0" applyFill="0" applyBorder="0" applyAlignment="0" applyProtection="0"/>
    <xf numFmtId="0" fontId="42" fillId="3" borderId="0" applyNumberFormat="0" applyBorder="0" applyAlignment="0" applyProtection="0"/>
  </cellStyleXfs>
  <cellXfs count="357">
    <xf numFmtId="0" fontId="0" fillId="0" borderId="0" xfId="0"/>
    <xf numFmtId="0" fontId="0" fillId="0" borderId="0" xfId="0" applyAlignment="1"/>
    <xf numFmtId="0" fontId="0" fillId="0" borderId="0" xfId="0" applyAlignment="1">
      <alignment vertical="distributed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distributed"/>
    </xf>
    <xf numFmtId="0" fontId="5" fillId="0" borderId="1" xfId="0" applyFont="1" applyBorder="1" applyAlignment="1">
      <alignment vertical="distributed"/>
    </xf>
    <xf numFmtId="0" fontId="4" fillId="0" borderId="1" xfId="0" applyFont="1" applyBorder="1" applyAlignment="1">
      <alignment horizontal="center" vertical="distributed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distributed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distributed"/>
    </xf>
    <xf numFmtId="0" fontId="9" fillId="0" borderId="0" xfId="0" applyFont="1"/>
    <xf numFmtId="0" fontId="6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distributed"/>
    </xf>
    <xf numFmtId="166" fontId="0" fillId="0" borderId="0" xfId="0" applyNumberFormat="1"/>
    <xf numFmtId="0" fontId="9" fillId="0" borderId="1" xfId="0" applyFont="1" applyBorder="1" applyAlignment="1">
      <alignment vertical="distributed"/>
    </xf>
    <xf numFmtId="0" fontId="11" fillId="0" borderId="0" xfId="0" applyFont="1"/>
    <xf numFmtId="0" fontId="1" fillId="0" borderId="1" xfId="0" applyFont="1" applyBorder="1" applyAlignment="1">
      <alignment vertical="distributed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distributed" vertical="center"/>
    </xf>
    <xf numFmtId="0" fontId="13" fillId="0" borderId="1" xfId="0" applyFont="1" applyBorder="1" applyAlignment="1">
      <alignment horizontal="center" vertical="distributed"/>
    </xf>
    <xf numFmtId="0" fontId="12" fillId="0" borderId="1" xfId="0" applyFont="1" applyBorder="1" applyAlignment="1">
      <alignment vertical="distributed"/>
    </xf>
    <xf numFmtId="0" fontId="13" fillId="0" borderId="1" xfId="0" applyFont="1" applyBorder="1" applyAlignment="1">
      <alignment vertical="distributed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6" fillId="0" borderId="0" xfId="0" applyFont="1" applyFill="1" applyAlignment="1"/>
    <xf numFmtId="0" fontId="16" fillId="0" borderId="0" xfId="0" applyFont="1"/>
    <xf numFmtId="0" fontId="14" fillId="0" borderId="0" xfId="0" applyFont="1" applyFill="1"/>
    <xf numFmtId="49" fontId="14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>
      <alignment horizontal="right"/>
    </xf>
    <xf numFmtId="49" fontId="17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wrapText="1"/>
    </xf>
    <xf numFmtId="167" fontId="16" fillId="0" borderId="0" xfId="0" applyNumberFormat="1" applyFont="1" applyFill="1" applyAlignment="1">
      <alignment horizontal="right"/>
    </xf>
    <xf numFmtId="167" fontId="15" fillId="0" borderId="0" xfId="0" applyNumberFormat="1" applyFont="1" applyFill="1" applyAlignment="1">
      <alignment horizontal="right"/>
    </xf>
    <xf numFmtId="168" fontId="15" fillId="0" borderId="0" xfId="0" applyNumberFormat="1" applyFont="1" applyFill="1"/>
    <xf numFmtId="167" fontId="16" fillId="0" borderId="0" xfId="0" applyNumberFormat="1" applyFont="1" applyFill="1"/>
    <xf numFmtId="167" fontId="15" fillId="0" borderId="0" xfId="0" applyNumberFormat="1" applyFont="1" applyFill="1"/>
    <xf numFmtId="49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0" fontId="20" fillId="0" borderId="0" xfId="0" applyFont="1"/>
    <xf numFmtId="0" fontId="21" fillId="0" borderId="0" xfId="0" applyFont="1" applyFill="1" applyBorder="1" applyAlignment="1">
      <alignment wrapText="1"/>
    </xf>
    <xf numFmtId="0" fontId="14" fillId="0" borderId="0" xfId="0" applyFont="1" applyFill="1" applyBorder="1"/>
    <xf numFmtId="49" fontId="14" fillId="0" borderId="0" xfId="0" applyNumberFormat="1" applyFont="1" applyFill="1" applyBorder="1"/>
    <xf numFmtId="0" fontId="17" fillId="0" borderId="0" xfId="0" applyFont="1" applyFill="1" applyBorder="1" applyAlignment="1">
      <alignment wrapText="1"/>
    </xf>
    <xf numFmtId="0" fontId="22" fillId="0" borderId="0" xfId="0" applyFont="1"/>
    <xf numFmtId="0" fontId="15" fillId="0" borderId="0" xfId="0" applyFont="1"/>
    <xf numFmtId="0" fontId="23" fillId="0" borderId="0" xfId="0" applyFont="1"/>
    <xf numFmtId="0" fontId="20" fillId="0" borderId="0" xfId="0" applyFont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9" fillId="0" borderId="5" xfId="0" applyFont="1" applyFill="1" applyBorder="1" applyAlignment="1">
      <alignment horizontal="center"/>
    </xf>
    <xf numFmtId="49" fontId="19" fillId="0" borderId="5" xfId="0" applyNumberFormat="1" applyFont="1" applyFill="1" applyBorder="1" applyAlignment="1">
      <alignment horizontal="center"/>
    </xf>
    <xf numFmtId="49" fontId="19" fillId="0" borderId="5" xfId="0" applyNumberFormat="1" applyFont="1" applyFill="1" applyBorder="1"/>
    <xf numFmtId="167" fontId="18" fillId="0" borderId="5" xfId="0" applyNumberFormat="1" applyFont="1" applyFill="1" applyBorder="1" applyAlignment="1">
      <alignment vertical="center"/>
    </xf>
    <xf numFmtId="165" fontId="18" fillId="0" borderId="5" xfId="0" applyNumberFormat="1" applyFont="1" applyBorder="1" applyAlignment="1">
      <alignment vertical="center"/>
    </xf>
    <xf numFmtId="167" fontId="18" fillId="0" borderId="6" xfId="0" applyNumberFormat="1" applyFont="1" applyFill="1" applyBorder="1" applyAlignment="1">
      <alignment vertical="center"/>
    </xf>
    <xf numFmtId="165" fontId="18" fillId="0" borderId="6" xfId="0" applyNumberFormat="1" applyFont="1" applyBorder="1" applyAlignment="1">
      <alignment vertical="center"/>
    </xf>
    <xf numFmtId="0" fontId="19" fillId="0" borderId="6" xfId="0" applyFont="1" applyFill="1" applyBorder="1" applyAlignment="1">
      <alignment horizontal="center"/>
    </xf>
    <xf numFmtId="49" fontId="19" fillId="0" borderId="6" xfId="0" applyNumberFormat="1" applyFont="1" applyFill="1" applyBorder="1" applyAlignment="1">
      <alignment horizontal="center"/>
    </xf>
    <xf numFmtId="49" fontId="19" fillId="0" borderId="6" xfId="0" applyNumberFormat="1" applyFont="1" applyFill="1" applyBorder="1"/>
    <xf numFmtId="165" fontId="18" fillId="0" borderId="6" xfId="0" applyNumberFormat="1" applyFont="1" applyFill="1" applyBorder="1" applyAlignment="1">
      <alignment vertical="center"/>
    </xf>
    <xf numFmtId="165" fontId="18" fillId="0" borderId="7" xfId="0" applyNumberFormat="1" applyFont="1" applyFill="1" applyBorder="1" applyAlignment="1">
      <alignment vertical="center"/>
    </xf>
    <xf numFmtId="49" fontId="25" fillId="0" borderId="6" xfId="0" applyNumberFormat="1" applyFont="1" applyFill="1" applyBorder="1" applyAlignment="1">
      <alignment horizontal="center"/>
    </xf>
    <xf numFmtId="49" fontId="14" fillId="0" borderId="7" xfId="0" applyNumberFormat="1" applyFont="1" applyFill="1" applyBorder="1" applyAlignment="1">
      <alignment wrapText="1"/>
    </xf>
    <xf numFmtId="167" fontId="16" fillId="0" borderId="6" xfId="0" applyNumberFormat="1" applyFont="1" applyFill="1" applyBorder="1" applyAlignment="1">
      <alignment vertical="center"/>
    </xf>
    <xf numFmtId="167" fontId="25" fillId="2" borderId="6" xfId="0" applyNumberFormat="1" applyFont="1" applyFill="1" applyBorder="1" applyAlignment="1">
      <alignment horizontal="right" vertical="center"/>
    </xf>
    <xf numFmtId="167" fontId="16" fillId="0" borderId="7" xfId="0" applyNumberFormat="1" applyFont="1" applyBorder="1" applyAlignment="1">
      <alignment vertical="center"/>
    </xf>
    <xf numFmtId="165" fontId="16" fillId="0" borderId="7" xfId="0" applyNumberFormat="1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167" fontId="25" fillId="2" borderId="6" xfId="0" applyNumberFormat="1" applyFont="1" applyFill="1" applyBorder="1" applyAlignment="1">
      <alignment horizontal="right"/>
    </xf>
    <xf numFmtId="167" fontId="16" fillId="0" borderId="7" xfId="0" applyNumberFormat="1" applyFont="1" applyFill="1" applyBorder="1" applyAlignment="1">
      <alignment vertical="center"/>
    </xf>
    <xf numFmtId="0" fontId="14" fillId="0" borderId="7" xfId="0" applyFont="1" applyFill="1" applyBorder="1" applyAlignment="1">
      <alignment horizontal="center"/>
    </xf>
    <xf numFmtId="49" fontId="14" fillId="0" borderId="7" xfId="0" applyNumberFormat="1" applyFont="1" applyFill="1" applyBorder="1" applyAlignment="1">
      <alignment horizontal="center"/>
    </xf>
    <xf numFmtId="167" fontId="14" fillId="2" borderId="7" xfId="0" applyNumberFormat="1" applyFont="1" applyFill="1" applyBorder="1" applyAlignment="1">
      <alignment horizontal="right" vertical="center"/>
    </xf>
    <xf numFmtId="0" fontId="18" fillId="0" borderId="7" xfId="0" applyFont="1" applyFill="1" applyBorder="1" applyAlignment="1">
      <alignment vertical="center"/>
    </xf>
    <xf numFmtId="167" fontId="14" fillId="2" borderId="7" xfId="0" applyNumberFormat="1" applyFont="1" applyFill="1" applyBorder="1" applyAlignment="1">
      <alignment horizontal="right"/>
    </xf>
    <xf numFmtId="167" fontId="16" fillId="0" borderId="6" xfId="0" applyNumberFormat="1" applyFont="1" applyFill="1" applyBorder="1" applyAlignment="1"/>
    <xf numFmtId="165" fontId="16" fillId="0" borderId="7" xfId="0" applyNumberFormat="1" applyFont="1" applyBorder="1" applyAlignment="1"/>
    <xf numFmtId="167" fontId="16" fillId="0" borderId="7" xfId="0" applyNumberFormat="1" applyFont="1" applyFill="1" applyBorder="1" applyAlignment="1"/>
    <xf numFmtId="167" fontId="25" fillId="2" borderId="7" xfId="0" applyNumberFormat="1" applyFont="1" applyFill="1" applyBorder="1" applyAlignment="1">
      <alignment horizontal="right" vertical="center"/>
    </xf>
    <xf numFmtId="167" fontId="25" fillId="2" borderId="7" xfId="0" applyNumberFormat="1" applyFont="1" applyFill="1" applyBorder="1" applyAlignment="1">
      <alignment horizontal="right"/>
    </xf>
    <xf numFmtId="0" fontId="19" fillId="0" borderId="7" xfId="0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wrapText="1"/>
    </xf>
    <xf numFmtId="167" fontId="18" fillId="0" borderId="7" xfId="0" applyNumberFormat="1" applyFont="1" applyFill="1" applyBorder="1" applyAlignment="1">
      <alignment vertical="center"/>
    </xf>
    <xf numFmtId="165" fontId="18" fillId="0" borderId="7" xfId="0" applyNumberFormat="1" applyFont="1" applyBorder="1" applyAlignment="1">
      <alignment vertical="center"/>
    </xf>
    <xf numFmtId="167" fontId="18" fillId="0" borderId="7" xfId="2" applyNumberFormat="1" applyFont="1" applyFill="1" applyBorder="1" applyAlignment="1">
      <alignment vertical="center" wrapText="1"/>
    </xf>
    <xf numFmtId="0" fontId="22" fillId="0" borderId="0" xfId="0" applyFont="1" applyFill="1"/>
    <xf numFmtId="10" fontId="18" fillId="0" borderId="6" xfId="0" applyNumberFormat="1" applyFont="1" applyFill="1" applyBorder="1" applyAlignment="1">
      <alignment vertical="center"/>
    </xf>
    <xf numFmtId="0" fontId="21" fillId="0" borderId="7" xfId="0" applyFont="1" applyFill="1" applyBorder="1" applyAlignment="1">
      <alignment wrapText="1"/>
    </xf>
    <xf numFmtId="49" fontId="26" fillId="0" borderId="7" xfId="0" applyNumberFormat="1" applyFont="1" applyFill="1" applyBorder="1" applyAlignment="1">
      <alignment wrapText="1"/>
    </xf>
    <xf numFmtId="49" fontId="21" fillId="0" borderId="7" xfId="0" applyNumberFormat="1" applyFont="1" applyFill="1" applyBorder="1" applyAlignment="1">
      <alignment horizontal="left" vertical="center" wrapText="1"/>
    </xf>
    <xf numFmtId="0" fontId="24" fillId="0" borderId="0" xfId="0" applyFont="1"/>
    <xf numFmtId="49" fontId="16" fillId="2" borderId="7" xfId="0" applyNumberFormat="1" applyFont="1" applyFill="1" applyBorder="1" applyAlignment="1">
      <alignment horizontal="left" vertical="center" wrapText="1"/>
    </xf>
    <xf numFmtId="167" fontId="16" fillId="2" borderId="7" xfId="0" applyNumberFormat="1" applyFont="1" applyFill="1" applyBorder="1" applyAlignment="1">
      <alignment vertical="center"/>
    </xf>
    <xf numFmtId="0" fontId="14" fillId="0" borderId="7" xfId="0" applyFont="1" applyFill="1" applyBorder="1" applyAlignment="1">
      <alignment horizontal="left" wrapText="1"/>
    </xf>
    <xf numFmtId="0" fontId="19" fillId="0" borderId="7" xfId="0" applyFont="1" applyFill="1" applyBorder="1" applyAlignment="1">
      <alignment wrapText="1"/>
    </xf>
    <xf numFmtId="0" fontId="26" fillId="0" borderId="7" xfId="0" applyFont="1" applyFill="1" applyBorder="1" applyAlignment="1">
      <alignment horizontal="center"/>
    </xf>
    <xf numFmtId="49" fontId="26" fillId="0" borderId="7" xfId="0" applyNumberFormat="1" applyFont="1" applyFill="1" applyBorder="1" applyAlignment="1">
      <alignment horizontal="center"/>
    </xf>
    <xf numFmtId="0" fontId="26" fillId="0" borderId="7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wrapText="1"/>
    </xf>
    <xf numFmtId="167" fontId="18" fillId="0" borderId="1" xfId="0" applyNumberFormat="1" applyFont="1" applyFill="1" applyBorder="1" applyAlignment="1">
      <alignment vertical="center" wrapText="1"/>
    </xf>
    <xf numFmtId="165" fontId="18" fillId="0" borderId="1" xfId="0" applyNumberFormat="1" applyFont="1" applyBorder="1" applyAlignment="1">
      <alignment vertical="center"/>
    </xf>
    <xf numFmtId="167" fontId="18" fillId="0" borderId="1" xfId="0" applyNumberFormat="1" applyFont="1" applyFill="1" applyBorder="1" applyAlignment="1">
      <alignment vertical="center"/>
    </xf>
    <xf numFmtId="168" fontId="16" fillId="0" borderId="0" xfId="0" applyNumberFormat="1" applyFont="1" applyFill="1" applyBorder="1" applyAlignment="1">
      <alignment horizontal="right" wrapText="1"/>
    </xf>
    <xf numFmtId="0" fontId="18" fillId="0" borderId="0" xfId="0" applyFont="1"/>
    <xf numFmtId="165" fontId="15" fillId="0" borderId="0" xfId="0" applyNumberFormat="1" applyFont="1"/>
    <xf numFmtId="168" fontId="25" fillId="0" borderId="0" xfId="0" applyNumberFormat="1" applyFont="1" applyFill="1" applyBorder="1" applyAlignment="1">
      <alignment horizontal="right" wrapText="1"/>
    </xf>
    <xf numFmtId="167" fontId="23" fillId="0" borderId="0" xfId="0" applyNumberFormat="1" applyFont="1" applyFill="1"/>
    <xf numFmtId="0" fontId="9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8" xfId="0" applyFont="1" applyBorder="1"/>
    <xf numFmtId="167" fontId="4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/>
    <xf numFmtId="167" fontId="0" fillId="0" borderId="1" xfId="0" applyNumberFormat="1" applyBorder="1"/>
    <xf numFmtId="167" fontId="0" fillId="0" borderId="0" xfId="0" applyNumberFormat="1" applyAlignment="1">
      <alignment horizontal="center"/>
    </xf>
    <xf numFmtId="167" fontId="9" fillId="0" borderId="1" xfId="0" applyNumberFormat="1" applyFont="1" applyBorder="1" applyAlignment="1">
      <alignment horizontal="center" vertical="center"/>
    </xf>
    <xf numFmtId="167" fontId="0" fillId="0" borderId="0" xfId="0" applyNumberFormat="1" applyAlignment="1">
      <alignment vertical="distributed"/>
    </xf>
    <xf numFmtId="167" fontId="0" fillId="0" borderId="0" xfId="0" applyNumberFormat="1"/>
    <xf numFmtId="49" fontId="27" fillId="2" borderId="0" xfId="0" applyNumberFormat="1" applyFont="1" applyFill="1" applyBorder="1" applyAlignment="1">
      <alignment vertical="center" wrapText="1"/>
    </xf>
    <xf numFmtId="0" fontId="0" fillId="2" borderId="0" xfId="0" applyFill="1" applyAlignment="1"/>
    <xf numFmtId="0" fontId="16" fillId="2" borderId="0" xfId="0" applyFont="1" applyFill="1" applyAlignment="1">
      <alignment horizontal="right"/>
    </xf>
    <xf numFmtId="0" fontId="0" fillId="2" borderId="0" xfId="0" applyFill="1" applyBorder="1"/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vertical="center" wrapText="1"/>
    </xf>
    <xf numFmtId="0" fontId="30" fillId="2" borderId="1" xfId="0" applyFont="1" applyFill="1" applyBorder="1" applyAlignment="1">
      <alignment horizontal="center" vertical="center" wrapText="1"/>
    </xf>
    <xf numFmtId="167" fontId="30" fillId="2" borderId="1" xfId="0" applyNumberFormat="1" applyFont="1" applyFill="1" applyBorder="1" applyAlignment="1">
      <alignment horizontal="center" vertical="center"/>
    </xf>
    <xf numFmtId="165" fontId="30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wrapText="1"/>
    </xf>
    <xf numFmtId="0" fontId="30" fillId="2" borderId="1" xfId="0" applyFont="1" applyFill="1" applyBorder="1" applyAlignment="1">
      <alignment horizontal="center" wrapText="1"/>
    </xf>
    <xf numFmtId="0" fontId="30" fillId="2" borderId="0" xfId="0" applyFont="1" applyFill="1" applyBorder="1" applyAlignment="1">
      <alignment horizont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167" fontId="29" fillId="2" borderId="1" xfId="0" applyNumberFormat="1" applyFont="1" applyFill="1" applyBorder="1" applyAlignment="1">
      <alignment vertical="center" wrapText="1"/>
    </xf>
    <xf numFmtId="165" fontId="29" fillId="2" borderId="1" xfId="0" applyNumberFormat="1" applyFont="1" applyFill="1" applyBorder="1" applyAlignment="1">
      <alignment vertical="center" wrapText="1"/>
    </xf>
    <xf numFmtId="0" fontId="29" fillId="2" borderId="1" xfId="0" applyFont="1" applyFill="1" applyBorder="1" applyAlignment="1">
      <alignment vertical="top" wrapText="1"/>
    </xf>
    <xf numFmtId="49" fontId="31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top" wrapText="1"/>
    </xf>
    <xf numFmtId="167" fontId="31" fillId="2" borderId="1" xfId="0" applyNumberFormat="1" applyFont="1" applyFill="1" applyBorder="1" applyAlignment="1">
      <alignment vertical="center" wrapText="1"/>
    </xf>
    <xf numFmtId="4" fontId="32" fillId="2" borderId="1" xfId="0" applyNumberFormat="1" applyFont="1" applyFill="1" applyBorder="1" applyAlignment="1">
      <alignment vertical="center"/>
    </xf>
    <xf numFmtId="167" fontId="32" fillId="2" borderId="1" xfId="0" applyNumberFormat="1" applyFont="1" applyFill="1" applyBorder="1" applyAlignment="1">
      <alignment vertical="center"/>
    </xf>
    <xf numFmtId="165" fontId="3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Border="1"/>
    <xf numFmtId="0" fontId="31" fillId="2" borderId="1" xfId="0" applyFont="1" applyFill="1" applyBorder="1" applyAlignment="1">
      <alignment horizontal="left" vertical="top" wrapText="1"/>
    </xf>
    <xf numFmtId="49" fontId="31" fillId="2" borderId="1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Border="1"/>
    <xf numFmtId="0" fontId="33" fillId="2" borderId="0" xfId="0" applyFont="1" applyFill="1" applyBorder="1"/>
    <xf numFmtId="0" fontId="31" fillId="2" borderId="1" xfId="0" applyFont="1" applyFill="1" applyBorder="1" applyAlignment="1">
      <alignment vertical="center" wrapText="1"/>
    </xf>
    <xf numFmtId="0" fontId="34" fillId="2" borderId="1" xfId="0" applyFont="1" applyFill="1" applyBorder="1" applyAlignment="1">
      <alignment vertical="top" wrapText="1"/>
    </xf>
    <xf numFmtId="167" fontId="34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Border="1"/>
    <xf numFmtId="49" fontId="31" fillId="2" borderId="1" xfId="0" applyNumberFormat="1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vertical="top" wrapText="1"/>
    </xf>
    <xf numFmtId="167" fontId="35" fillId="2" borderId="1" xfId="0" applyNumberFormat="1" applyFont="1" applyFill="1" applyBorder="1" applyAlignment="1">
      <alignment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2" fillId="2" borderId="9" xfId="0" applyFont="1" applyFill="1" applyBorder="1" applyAlignment="1">
      <alignment horizontal="left" vertical="center" wrapText="1"/>
    </xf>
    <xf numFmtId="166" fontId="32" fillId="2" borderId="1" xfId="0" applyNumberFormat="1" applyFont="1" applyFill="1" applyBorder="1" applyAlignment="1">
      <alignment vertical="center"/>
    </xf>
    <xf numFmtId="166" fontId="34" fillId="2" borderId="1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167" fontId="30" fillId="2" borderId="1" xfId="0" applyNumberFormat="1" applyFont="1" applyFill="1" applyBorder="1" applyAlignment="1">
      <alignment vertical="center"/>
    </xf>
    <xf numFmtId="49" fontId="30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wrapText="1"/>
    </xf>
    <xf numFmtId="0" fontId="12" fillId="2" borderId="0" xfId="0" applyFont="1" applyFill="1" applyBorder="1"/>
    <xf numFmtId="0" fontId="30" fillId="2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wrapText="1"/>
    </xf>
    <xf numFmtId="0" fontId="0" fillId="2" borderId="0" xfId="0" applyFill="1"/>
    <xf numFmtId="166" fontId="29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167" fontId="12" fillId="0" borderId="1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7" fontId="38" fillId="0" borderId="1" xfId="0" applyNumberFormat="1" applyFont="1" applyBorder="1" applyAlignment="1">
      <alignment horizontal="center" vertical="center"/>
    </xf>
    <xf numFmtId="167" fontId="13" fillId="0" borderId="10" xfId="0" applyNumberFormat="1" applyFont="1" applyFill="1" applyBorder="1" applyAlignment="1">
      <alignment horizontal="center" vertical="center"/>
    </xf>
    <xf numFmtId="0" fontId="0" fillId="0" borderId="10" xfId="0" applyBorder="1"/>
    <xf numFmtId="0" fontId="0" fillId="0" borderId="4" xfId="0" applyBorder="1" applyAlignment="1">
      <alignment horizontal="center"/>
    </xf>
    <xf numFmtId="0" fontId="40" fillId="0" borderId="0" xfId="0" applyFont="1"/>
    <xf numFmtId="0" fontId="0" fillId="0" borderId="8" xfId="0" applyBorder="1"/>
    <xf numFmtId="166" fontId="0" fillId="0" borderId="1" xfId="0" applyNumberFormat="1" applyBorder="1"/>
    <xf numFmtId="166" fontId="0" fillId="0" borderId="10" xfId="0" applyNumberFormat="1" applyBorder="1"/>
    <xf numFmtId="0" fontId="0" fillId="0" borderId="8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2" xfId="0" applyBorder="1"/>
    <xf numFmtId="49" fontId="17" fillId="0" borderId="1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/>
    <xf numFmtId="165" fontId="18" fillId="0" borderId="10" xfId="0" applyNumberFormat="1" applyFont="1" applyFill="1" applyBorder="1" applyAlignment="1">
      <alignment vertical="center"/>
    </xf>
    <xf numFmtId="0" fontId="20" fillId="0" borderId="1" xfId="0" applyFont="1" applyBorder="1"/>
    <xf numFmtId="0" fontId="15" fillId="0" borderId="1" xfId="0" applyFont="1" applyBorder="1"/>
    <xf numFmtId="0" fontId="24" fillId="0" borderId="1" xfId="0" applyFont="1" applyBorder="1"/>
    <xf numFmtId="165" fontId="18" fillId="0" borderId="1" xfId="0" applyNumberFormat="1" applyFont="1" applyFill="1" applyBorder="1" applyAlignment="1">
      <alignment vertical="center"/>
    </xf>
    <xf numFmtId="0" fontId="22" fillId="0" borderId="1" xfId="0" applyFont="1" applyBorder="1"/>
    <xf numFmtId="0" fontId="14" fillId="0" borderId="10" xfId="0" applyFont="1" applyFill="1" applyBorder="1" applyAlignment="1">
      <alignment horizontal="center"/>
    </xf>
    <xf numFmtId="49" fontId="14" fillId="0" borderId="10" xfId="0" applyNumberFormat="1" applyFont="1" applyFill="1" applyBorder="1" applyAlignment="1">
      <alignment horizontal="center"/>
    </xf>
    <xf numFmtId="49" fontId="14" fillId="0" borderId="10" xfId="0" applyNumberFormat="1" applyFont="1" applyFill="1" applyBorder="1" applyAlignment="1">
      <alignment wrapText="1"/>
    </xf>
    <xf numFmtId="167" fontId="14" fillId="2" borderId="10" xfId="0" applyNumberFormat="1" applyFont="1" applyFill="1" applyBorder="1" applyAlignment="1">
      <alignment horizontal="right"/>
    </xf>
    <xf numFmtId="167" fontId="16" fillId="0" borderId="10" xfId="0" applyNumberFormat="1" applyFont="1" applyFill="1" applyBorder="1" applyAlignment="1">
      <alignment vertical="center"/>
    </xf>
    <xf numFmtId="167" fontId="18" fillId="0" borderId="10" xfId="0" applyNumberFormat="1" applyFont="1" applyFill="1" applyBorder="1" applyAlignment="1">
      <alignment vertical="center"/>
    </xf>
    <xf numFmtId="4" fontId="20" fillId="0" borderId="1" xfId="0" applyNumberFormat="1" applyFont="1" applyBorder="1"/>
    <xf numFmtId="4" fontId="15" fillId="0" borderId="1" xfId="0" applyNumberFormat="1" applyFont="1" applyFill="1" applyBorder="1"/>
    <xf numFmtId="4" fontId="15" fillId="0" borderId="0" xfId="0" applyNumberFormat="1" applyFont="1" applyFill="1"/>
    <xf numFmtId="4" fontId="20" fillId="0" borderId="0" xfId="0" applyNumberFormat="1" applyFont="1"/>
    <xf numFmtId="4" fontId="15" fillId="0" borderId="1" xfId="0" applyNumberFormat="1" applyFont="1" applyBorder="1"/>
    <xf numFmtId="4" fontId="24" fillId="0" borderId="1" xfId="0" applyNumberFormat="1" applyFont="1" applyBorder="1"/>
    <xf numFmtId="4" fontId="15" fillId="0" borderId="0" xfId="0" applyNumberFormat="1" applyFont="1"/>
    <xf numFmtId="4" fontId="18" fillId="0" borderId="1" xfId="0" applyNumberFormat="1" applyFont="1" applyFill="1" applyBorder="1" applyAlignment="1">
      <alignment vertical="center"/>
    </xf>
    <xf numFmtId="4" fontId="18" fillId="0" borderId="10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>
      <alignment vertical="center" wrapText="1"/>
    </xf>
    <xf numFmtId="166" fontId="18" fillId="0" borderId="6" xfId="0" applyNumberFormat="1" applyFont="1" applyBorder="1" applyAlignment="1" applyProtection="1">
      <alignment vertical="center"/>
      <protection locked="0"/>
    </xf>
    <xf numFmtId="0" fontId="15" fillId="0" borderId="10" xfId="0" applyFont="1" applyFill="1" applyBorder="1"/>
    <xf numFmtId="0" fontId="15" fillId="0" borderId="10" xfId="0" applyFont="1" applyBorder="1"/>
    <xf numFmtId="166" fontId="18" fillId="0" borderId="1" xfId="0" applyNumberFormat="1" applyFont="1" applyBorder="1" applyAlignment="1" applyProtection="1">
      <alignment vertical="center"/>
      <protection locked="0"/>
    </xf>
    <xf numFmtId="167" fontId="16" fillId="0" borderId="1" xfId="0" applyNumberFormat="1" applyFont="1" applyFill="1" applyBorder="1" applyAlignment="1"/>
    <xf numFmtId="165" fontId="16" fillId="0" borderId="1" xfId="0" applyNumberFormat="1" applyFont="1" applyBorder="1" applyAlignment="1"/>
    <xf numFmtId="165" fontId="16" fillId="0" borderId="1" xfId="0" applyNumberFormat="1" applyFont="1" applyBorder="1" applyAlignment="1">
      <alignment vertical="center"/>
    </xf>
    <xf numFmtId="167" fontId="16" fillId="0" borderId="1" xfId="0" applyNumberFormat="1" applyFont="1" applyFill="1" applyBorder="1" applyAlignment="1">
      <alignment vertical="center"/>
    </xf>
    <xf numFmtId="10" fontId="18" fillId="0" borderId="1" xfId="0" applyNumberFormat="1" applyFont="1" applyFill="1" applyBorder="1" applyAlignment="1">
      <alignment vertical="center"/>
    </xf>
    <xf numFmtId="167" fontId="18" fillId="0" borderId="1" xfId="2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67" fontId="14" fillId="2" borderId="1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vertical="center"/>
    </xf>
    <xf numFmtId="167" fontId="14" fillId="2" borderId="1" xfId="0" applyNumberFormat="1" applyFont="1" applyFill="1" applyBorder="1" applyAlignment="1">
      <alignment horizontal="right"/>
    </xf>
    <xf numFmtId="167" fontId="16" fillId="2" borderId="1" xfId="0" applyNumberFormat="1" applyFont="1" applyFill="1" applyBorder="1" applyAlignment="1">
      <alignment vertical="center"/>
    </xf>
    <xf numFmtId="167" fontId="9" fillId="0" borderId="1" xfId="0" applyNumberFormat="1" applyFont="1" applyBorder="1" applyAlignment="1">
      <alignment horizontal="center" vertical="distributed"/>
    </xf>
    <xf numFmtId="167" fontId="11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justify" vertical="top"/>
    </xf>
    <xf numFmtId="167" fontId="0" fillId="0" borderId="10" xfId="0" applyNumberFormat="1" applyBorder="1"/>
    <xf numFmtId="167" fontId="16" fillId="0" borderId="10" xfId="0" applyNumberFormat="1" applyFont="1" applyBorder="1" applyAlignment="1">
      <alignment vertical="center"/>
    </xf>
    <xf numFmtId="4" fontId="15" fillId="0" borderId="0" xfId="0" applyNumberFormat="1" applyFont="1" applyFill="1" applyBorder="1"/>
    <xf numFmtId="165" fontId="16" fillId="0" borderId="6" xfId="0" applyNumberFormat="1" applyFont="1" applyBorder="1" applyAlignment="1">
      <alignment vertical="center"/>
    </xf>
    <xf numFmtId="167" fontId="11" fillId="0" borderId="10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9" fillId="0" borderId="1" xfId="0" applyFont="1" applyBorder="1"/>
    <xf numFmtId="4" fontId="20" fillId="0" borderId="0" xfId="0" applyNumberFormat="1" applyFont="1" applyBorder="1"/>
    <xf numFmtId="167" fontId="20" fillId="0" borderId="0" xfId="0" applyNumberFormat="1" applyFont="1"/>
    <xf numFmtId="167" fontId="20" fillId="0" borderId="1" xfId="0" applyNumberFormat="1" applyFont="1" applyBorder="1"/>
    <xf numFmtId="167" fontId="15" fillId="0" borderId="1" xfId="0" applyNumberFormat="1" applyFont="1" applyFill="1" applyBorder="1"/>
    <xf numFmtId="167" fontId="15" fillId="0" borderId="1" xfId="0" applyNumberFormat="1" applyFont="1" applyBorder="1"/>
    <xf numFmtId="167" fontId="15" fillId="0" borderId="0" xfId="0" applyNumberFormat="1" applyFont="1" applyFill="1" applyBorder="1"/>
    <xf numFmtId="167" fontId="24" fillId="0" borderId="1" xfId="0" applyNumberFormat="1" applyFont="1" applyBorder="1"/>
    <xf numFmtId="167" fontId="15" fillId="0" borderId="0" xfId="0" applyNumberFormat="1" applyFont="1"/>
    <xf numFmtId="167" fontId="22" fillId="0" borderId="0" xfId="0" applyNumberFormat="1" applyFont="1"/>
    <xf numFmtId="165" fontId="14" fillId="2" borderId="1" xfId="0" applyNumberFormat="1" applyFont="1" applyFill="1" applyBorder="1" applyAlignment="1">
      <alignment horizontal="right"/>
    </xf>
    <xf numFmtId="167" fontId="22" fillId="0" borderId="0" xfId="0" applyNumberFormat="1" applyFont="1" applyFill="1"/>
    <xf numFmtId="165" fontId="15" fillId="0" borderId="1" xfId="0" applyNumberFormat="1" applyFont="1" applyBorder="1"/>
    <xf numFmtId="167" fontId="18" fillId="0" borderId="0" xfId="0" applyNumberFormat="1" applyFont="1"/>
    <xf numFmtId="0" fontId="9" fillId="0" borderId="8" xfId="0" applyFont="1" applyBorder="1"/>
    <xf numFmtId="167" fontId="18" fillId="0" borderId="10" xfId="0" applyNumberFormat="1" applyFont="1" applyBorder="1"/>
    <xf numFmtId="167" fontId="18" fillId="0" borderId="8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distributed"/>
    </xf>
    <xf numFmtId="49" fontId="30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167" fontId="41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distributed" vertical="center"/>
    </xf>
    <xf numFmtId="0" fontId="11" fillId="0" borderId="1" xfId="0" applyFont="1" applyBorder="1" applyAlignment="1">
      <alignment horizontal="center" vertical="distributed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vertical="distributed"/>
    </xf>
    <xf numFmtId="0" fontId="9" fillId="0" borderId="3" xfId="0" applyFont="1" applyBorder="1" applyAlignment="1"/>
    <xf numFmtId="4" fontId="15" fillId="0" borderId="0" xfId="0" applyNumberFormat="1" applyFont="1" applyBorder="1"/>
    <xf numFmtId="1" fontId="42" fillId="3" borderId="1" xfId="3" applyNumberFormat="1" applyBorder="1" applyAlignment="1">
      <alignment vertical="center"/>
    </xf>
    <xf numFmtId="0" fontId="3" fillId="0" borderId="1" xfId="0" applyFont="1" applyBorder="1" applyAlignment="1">
      <alignment horizontal="center"/>
    </xf>
    <xf numFmtId="165" fontId="31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distributed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distributed" vertical="center"/>
    </xf>
    <xf numFmtId="0" fontId="12" fillId="0" borderId="2" xfId="0" applyFont="1" applyBorder="1" applyAlignment="1">
      <alignment horizontal="distributed" vertical="center"/>
    </xf>
    <xf numFmtId="0" fontId="12" fillId="0" borderId="1" xfId="0" applyFont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/>
    </xf>
    <xf numFmtId="0" fontId="16" fillId="2" borderId="0" xfId="0" applyFont="1" applyFill="1" applyAlignment="1">
      <alignment horizontal="right"/>
    </xf>
    <xf numFmtId="0" fontId="16" fillId="2" borderId="0" xfId="0" applyFont="1" applyFill="1" applyAlignment="1">
      <alignment horizontal="right" wrapText="1"/>
    </xf>
    <xf numFmtId="49" fontId="28" fillId="2" borderId="0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3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distributed"/>
    </xf>
    <xf numFmtId="0" fontId="7" fillId="0" borderId="0" xfId="0" applyFont="1" applyAlignment="1">
      <alignment horizontal="center" vertical="distributed"/>
    </xf>
    <xf numFmtId="0" fontId="5" fillId="0" borderId="1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0" fontId="18" fillId="0" borderId="0" xfId="0" applyFont="1" applyFill="1" applyAlignment="1">
      <alignment horizontal="center" vertical="center" wrapText="1"/>
    </xf>
    <xf numFmtId="0" fontId="23" fillId="0" borderId="0" xfId="0" applyFont="1" applyAlignment="1"/>
    <xf numFmtId="0" fontId="19" fillId="0" borderId="1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49" fontId="19" fillId="0" borderId="12" xfId="0" applyNumberFormat="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4" fillId="0" borderId="14" xfId="0" applyFont="1" applyFill="1" applyBorder="1" applyAlignment="1">
      <alignment horizontal="center"/>
    </xf>
    <xf numFmtId="49" fontId="14" fillId="0" borderId="14" xfId="0" applyNumberFormat="1" applyFont="1" applyFill="1" applyBorder="1" applyAlignment="1">
      <alignment horizontal="center"/>
    </xf>
    <xf numFmtId="49" fontId="14" fillId="0" borderId="14" xfId="0" applyNumberFormat="1" applyFont="1" applyFill="1" applyBorder="1" applyAlignment="1">
      <alignment wrapText="1"/>
    </xf>
    <xf numFmtId="167" fontId="14" fillId="2" borderId="14" xfId="0" applyNumberFormat="1" applyFont="1" applyFill="1" applyBorder="1" applyAlignment="1">
      <alignment horizontal="right"/>
    </xf>
    <xf numFmtId="167" fontId="16" fillId="0" borderId="14" xfId="0" applyNumberFormat="1" applyFont="1" applyFill="1" applyBorder="1" applyAlignment="1">
      <alignment vertical="center"/>
    </xf>
    <xf numFmtId="167" fontId="18" fillId="0" borderId="14" xfId="0" applyNumberFormat="1" applyFont="1" applyFill="1" applyBorder="1" applyAlignment="1">
      <alignment vertical="center"/>
    </xf>
    <xf numFmtId="4" fontId="24" fillId="0" borderId="12" xfId="0" applyNumberFormat="1" applyFont="1" applyBorder="1"/>
    <xf numFmtId="166" fontId="18" fillId="0" borderId="10" xfId="0" applyNumberFormat="1" applyFont="1" applyBorder="1" applyAlignment="1" applyProtection="1">
      <alignment vertical="center"/>
      <protection locked="0"/>
    </xf>
    <xf numFmtId="0" fontId="14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wrapText="1"/>
    </xf>
    <xf numFmtId="167" fontId="18" fillId="0" borderId="2" xfId="0" applyNumberFormat="1" applyFont="1" applyFill="1" applyBorder="1" applyAlignment="1">
      <alignment vertical="center"/>
    </xf>
    <xf numFmtId="165" fontId="18" fillId="0" borderId="2" xfId="0" applyNumberFormat="1" applyFont="1" applyFill="1" applyBorder="1" applyAlignment="1">
      <alignment vertical="center"/>
    </xf>
  </cellXfs>
  <cellStyles count="4">
    <cellStyle name="Нейтральный" xfId="3" builtinId="2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457200</xdr:colOff>
      <xdr:row>24</xdr:row>
      <xdr:rowOff>257175</xdr:rowOff>
    </xdr:from>
    <xdr:ext cx="76200" cy="200025"/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619375" y="84486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J21" sqref="J21"/>
    </sheetView>
  </sheetViews>
  <sheetFormatPr defaultRowHeight="12.75"/>
  <cols>
    <col min="1" max="1" width="25.5703125" customWidth="1"/>
    <col min="2" max="2" width="7.5703125" customWidth="1"/>
    <col min="4" max="4" width="13.140625" customWidth="1"/>
    <col min="5" max="5" width="9.85546875" customWidth="1"/>
    <col min="7" max="7" width="10.140625" customWidth="1"/>
    <col min="8" max="8" width="9" customWidth="1"/>
    <col min="9" max="9" width="10.7109375" customWidth="1"/>
    <col min="11" max="11" width="11.7109375" customWidth="1"/>
  </cols>
  <sheetData>
    <row r="1" spans="1:12">
      <c r="I1" t="s">
        <v>272</v>
      </c>
    </row>
    <row r="2" spans="1:12" ht="15">
      <c r="A2" s="289" t="s">
        <v>311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</row>
    <row r="4" spans="1:12" ht="15.75">
      <c r="A4" s="287" t="s">
        <v>4</v>
      </c>
      <c r="B4" s="288" t="s">
        <v>23</v>
      </c>
      <c r="C4" s="14">
        <v>2015</v>
      </c>
      <c r="D4" s="290">
        <v>2016</v>
      </c>
      <c r="E4" s="290"/>
      <c r="F4" s="290">
        <v>2017</v>
      </c>
      <c r="G4" s="290"/>
      <c r="H4" s="290">
        <v>2018</v>
      </c>
      <c r="I4" s="290"/>
      <c r="J4" s="291">
        <v>2019</v>
      </c>
      <c r="K4" s="291"/>
      <c r="L4" s="1"/>
    </row>
    <row r="5" spans="1:12" ht="15">
      <c r="A5" s="287"/>
      <c r="B5" s="288"/>
      <c r="C5" s="3" t="s">
        <v>5</v>
      </c>
      <c r="D5" s="3" t="s">
        <v>6</v>
      </c>
      <c r="E5" s="283" t="s">
        <v>245</v>
      </c>
      <c r="F5" s="3" t="s">
        <v>7</v>
      </c>
      <c r="G5" s="283" t="s">
        <v>273</v>
      </c>
      <c r="H5" s="3" t="s">
        <v>7</v>
      </c>
      <c r="I5" s="283" t="s">
        <v>274</v>
      </c>
      <c r="J5" s="3" t="s">
        <v>7</v>
      </c>
      <c r="K5" s="283" t="s">
        <v>360</v>
      </c>
    </row>
    <row r="6" spans="1:12" ht="14.25">
      <c r="A6" s="11" t="s">
        <v>8</v>
      </c>
      <c r="B6" s="4" t="s">
        <v>19</v>
      </c>
      <c r="C6" s="15">
        <v>15856</v>
      </c>
      <c r="D6" s="15">
        <v>15646</v>
      </c>
      <c r="E6" s="15">
        <f>SUM(D6/C6)*100</f>
        <v>98.67558022199799</v>
      </c>
      <c r="F6" s="15">
        <v>15461</v>
      </c>
      <c r="G6" s="15">
        <f>SUM(F6/D6)*100</f>
        <v>98.817589160168723</v>
      </c>
      <c r="H6" s="15">
        <v>15290</v>
      </c>
      <c r="I6" s="15">
        <f>SUM(H6/F6)*100</f>
        <v>98.893991333031494</v>
      </c>
      <c r="J6" s="15">
        <v>15120</v>
      </c>
      <c r="K6" s="15">
        <f>SUM(J6/H6)*100</f>
        <v>98.888162197514717</v>
      </c>
    </row>
    <row r="7" spans="1:12" ht="14.25">
      <c r="A7" s="11" t="s">
        <v>236</v>
      </c>
      <c r="B7" s="4" t="s">
        <v>237</v>
      </c>
      <c r="C7" s="15">
        <v>203</v>
      </c>
      <c r="D7" s="15">
        <v>196</v>
      </c>
      <c r="E7" s="15">
        <f t="shared" ref="E7:E20" si="0">SUM(D7/C7)*100</f>
        <v>96.551724137931032</v>
      </c>
      <c r="F7" s="15">
        <v>174</v>
      </c>
      <c r="G7" s="15">
        <f t="shared" ref="G7:G20" si="1">SUM(F7/D7)*100</f>
        <v>88.775510204081627</v>
      </c>
      <c r="H7" s="15">
        <v>179</v>
      </c>
      <c r="I7" s="15">
        <f t="shared" ref="I7:I20" si="2">SUM(H7/F7)*100</f>
        <v>102.87356321839081</v>
      </c>
      <c r="J7" s="15">
        <v>186</v>
      </c>
      <c r="K7" s="15">
        <f t="shared" ref="K7:K20" si="3">SUM(J7/H7)*100</f>
        <v>103.91061452513965</v>
      </c>
    </row>
    <row r="8" spans="1:12" ht="45.75" customHeight="1">
      <c r="A8" s="6" t="s">
        <v>9</v>
      </c>
      <c r="B8" s="5" t="s">
        <v>237</v>
      </c>
      <c r="C8" s="15">
        <v>564</v>
      </c>
      <c r="D8" s="15">
        <v>604</v>
      </c>
      <c r="E8" s="15">
        <f t="shared" si="0"/>
        <v>107.0921985815603</v>
      </c>
      <c r="F8" s="15">
        <v>646</v>
      </c>
      <c r="G8" s="15">
        <f t="shared" si="1"/>
        <v>106.95364238410596</v>
      </c>
      <c r="H8" s="15">
        <v>687</v>
      </c>
      <c r="I8" s="15">
        <f t="shared" si="2"/>
        <v>106.3467492260062</v>
      </c>
      <c r="J8" s="15">
        <v>733</v>
      </c>
      <c r="K8" s="15">
        <f t="shared" si="3"/>
        <v>106.6957787481805</v>
      </c>
    </row>
    <row r="9" spans="1:12" ht="27.75" customHeight="1">
      <c r="A9" s="6" t="s">
        <v>10</v>
      </c>
      <c r="B9" s="5" t="s">
        <v>20</v>
      </c>
      <c r="C9" s="15">
        <v>22.1</v>
      </c>
      <c r="D9" s="15">
        <v>25.1</v>
      </c>
      <c r="E9" s="15">
        <f t="shared" si="0"/>
        <v>113.57466063348416</v>
      </c>
      <c r="F9" s="15">
        <v>26</v>
      </c>
      <c r="G9" s="15">
        <f t="shared" si="1"/>
        <v>103.58565737051792</v>
      </c>
      <c r="H9" s="15">
        <v>27</v>
      </c>
      <c r="I9" s="15">
        <f t="shared" si="2"/>
        <v>103.84615384615385</v>
      </c>
      <c r="J9" s="15">
        <v>28</v>
      </c>
      <c r="K9" s="15">
        <f t="shared" si="3"/>
        <v>103.7037037037037</v>
      </c>
    </row>
    <row r="10" spans="1:12" ht="28.5">
      <c r="A10" s="6" t="s">
        <v>12</v>
      </c>
      <c r="B10" s="5"/>
      <c r="C10" s="15" t="s">
        <v>45</v>
      </c>
      <c r="D10" s="15" t="s">
        <v>45</v>
      </c>
      <c r="E10" s="15" t="s">
        <v>45</v>
      </c>
      <c r="F10" s="15" t="s">
        <v>45</v>
      </c>
      <c r="G10" s="15" t="s">
        <v>45</v>
      </c>
      <c r="H10" s="15" t="s">
        <v>45</v>
      </c>
      <c r="I10" s="15" t="s">
        <v>45</v>
      </c>
      <c r="J10" s="15" t="s">
        <v>45</v>
      </c>
      <c r="K10" s="15" t="s">
        <v>45</v>
      </c>
    </row>
    <row r="11" spans="1:12" ht="14.25">
      <c r="A11" s="6" t="s">
        <v>11</v>
      </c>
      <c r="B11" s="5" t="s">
        <v>246</v>
      </c>
      <c r="C11" s="15">
        <v>10.1</v>
      </c>
      <c r="D11" s="15">
        <v>10.1</v>
      </c>
      <c r="E11" s="15">
        <f t="shared" si="0"/>
        <v>100</v>
      </c>
      <c r="F11" s="15">
        <v>10.18</v>
      </c>
      <c r="G11" s="15">
        <f t="shared" si="1"/>
        <v>100.79207920792079</v>
      </c>
      <c r="H11" s="15">
        <v>10.31</v>
      </c>
      <c r="I11" s="15">
        <f t="shared" si="2"/>
        <v>101.27701375245582</v>
      </c>
      <c r="J11" s="15">
        <v>10.46</v>
      </c>
      <c r="K11" s="15">
        <f t="shared" si="3"/>
        <v>101.45489815712901</v>
      </c>
    </row>
    <row r="12" spans="1:12" ht="14.25">
      <c r="A12" s="6" t="s">
        <v>13</v>
      </c>
      <c r="B12" s="5" t="s">
        <v>246</v>
      </c>
      <c r="C12" s="15">
        <v>4.2</v>
      </c>
      <c r="D12" s="15">
        <v>4.2</v>
      </c>
      <c r="E12" s="15">
        <f t="shared" si="0"/>
        <v>100</v>
      </c>
      <c r="F12" s="15">
        <v>4.2</v>
      </c>
      <c r="G12" s="15">
        <f t="shared" si="1"/>
        <v>100</v>
      </c>
      <c r="H12" s="15">
        <v>4.2</v>
      </c>
      <c r="I12" s="15">
        <f t="shared" si="2"/>
        <v>100</v>
      </c>
      <c r="J12" s="15">
        <v>4.3</v>
      </c>
      <c r="K12" s="15">
        <f t="shared" si="3"/>
        <v>102.38095238095238</v>
      </c>
    </row>
    <row r="13" spans="1:12" ht="14.25">
      <c r="A13" s="6" t="s">
        <v>14</v>
      </c>
      <c r="B13" s="5" t="s">
        <v>246</v>
      </c>
      <c r="C13" s="15">
        <v>3.8</v>
      </c>
      <c r="D13" s="15">
        <v>3.8</v>
      </c>
      <c r="E13" s="15">
        <f t="shared" si="0"/>
        <v>100</v>
      </c>
      <c r="F13" s="15">
        <v>3.88</v>
      </c>
      <c r="G13" s="15">
        <f t="shared" si="1"/>
        <v>102.10526315789474</v>
      </c>
      <c r="H13" s="15">
        <v>3.92</v>
      </c>
      <c r="I13" s="15">
        <f t="shared" si="2"/>
        <v>101.03092783505154</v>
      </c>
      <c r="J13" s="15">
        <v>3.96</v>
      </c>
      <c r="K13" s="15">
        <f t="shared" si="3"/>
        <v>101.0204081632653</v>
      </c>
    </row>
    <row r="14" spans="1:12" ht="29.25" customHeight="1">
      <c r="A14" s="6" t="s">
        <v>15</v>
      </c>
      <c r="B14" s="5" t="s">
        <v>20</v>
      </c>
      <c r="C14" s="15">
        <v>9.1</v>
      </c>
      <c r="D14" s="15">
        <v>8.6</v>
      </c>
      <c r="E14" s="15">
        <f t="shared" si="0"/>
        <v>94.505494505494497</v>
      </c>
      <c r="F14" s="15">
        <v>8.6</v>
      </c>
      <c r="G14" s="15">
        <f t="shared" si="1"/>
        <v>100</v>
      </c>
      <c r="H14" s="15">
        <v>8.66</v>
      </c>
      <c r="I14" s="15">
        <f t="shared" si="2"/>
        <v>100.69767441860466</v>
      </c>
      <c r="J14" s="15">
        <v>8.73</v>
      </c>
      <c r="K14" s="15">
        <f t="shared" si="3"/>
        <v>100.80831408775981</v>
      </c>
    </row>
    <row r="15" spans="1:12" ht="42.75">
      <c r="A15" s="6" t="s">
        <v>16</v>
      </c>
      <c r="B15" s="5" t="s">
        <v>21</v>
      </c>
      <c r="C15" s="15">
        <v>3282</v>
      </c>
      <c r="D15" s="15">
        <v>3335</v>
      </c>
      <c r="E15" s="15">
        <f t="shared" si="0"/>
        <v>101.61486898232785</v>
      </c>
      <c r="F15" s="15">
        <v>3385</v>
      </c>
      <c r="G15" s="15">
        <f t="shared" si="1"/>
        <v>101.4992503748126</v>
      </c>
      <c r="H15" s="15">
        <v>3442</v>
      </c>
      <c r="I15" s="15">
        <f t="shared" si="2"/>
        <v>101.68389955686854</v>
      </c>
      <c r="J15" s="15">
        <v>3500</v>
      </c>
      <c r="K15" s="15">
        <f t="shared" si="3"/>
        <v>101.68506682161534</v>
      </c>
    </row>
    <row r="16" spans="1:12" ht="30" customHeight="1">
      <c r="A16" s="6" t="s">
        <v>238</v>
      </c>
      <c r="B16" s="5" t="s">
        <v>237</v>
      </c>
      <c r="C16" s="15">
        <v>222</v>
      </c>
      <c r="D16" s="15">
        <v>141</v>
      </c>
      <c r="E16" s="15">
        <f t="shared" si="0"/>
        <v>63.513513513513509</v>
      </c>
      <c r="F16" s="15">
        <v>149</v>
      </c>
      <c r="G16" s="15">
        <f t="shared" si="1"/>
        <v>105.67375886524823</v>
      </c>
      <c r="H16" s="15">
        <v>156</v>
      </c>
      <c r="I16" s="15">
        <f t="shared" si="2"/>
        <v>104.69798657718121</v>
      </c>
      <c r="J16" s="15">
        <v>162</v>
      </c>
      <c r="K16" s="15">
        <f t="shared" si="3"/>
        <v>103.84615384615385</v>
      </c>
    </row>
    <row r="17" spans="1:11" ht="17.25" customHeight="1">
      <c r="A17" s="6" t="s">
        <v>25</v>
      </c>
      <c r="B17" s="5" t="s">
        <v>237</v>
      </c>
      <c r="C17" s="15">
        <v>665</v>
      </c>
      <c r="D17" s="15">
        <v>673</v>
      </c>
      <c r="E17" s="15">
        <f t="shared" si="0"/>
        <v>101.20300751879698</v>
      </c>
      <c r="F17" s="15">
        <v>700</v>
      </c>
      <c r="G17" s="15">
        <f t="shared" si="1"/>
        <v>104.01188707280834</v>
      </c>
      <c r="H17" s="15">
        <v>721</v>
      </c>
      <c r="I17" s="15">
        <f t="shared" si="2"/>
        <v>103</v>
      </c>
      <c r="J17" s="15">
        <v>750</v>
      </c>
      <c r="K17" s="15">
        <f t="shared" si="3"/>
        <v>104.02219140083217</v>
      </c>
    </row>
    <row r="18" spans="1:11" ht="28.5">
      <c r="A18" s="6" t="s">
        <v>17</v>
      </c>
      <c r="B18" s="5" t="s">
        <v>237</v>
      </c>
      <c r="C18" s="15">
        <v>112</v>
      </c>
      <c r="D18" s="15">
        <v>118</v>
      </c>
      <c r="E18" s="15">
        <f t="shared" si="0"/>
        <v>105.35714285714286</v>
      </c>
      <c r="F18" s="15">
        <v>125</v>
      </c>
      <c r="G18" s="15">
        <f t="shared" si="1"/>
        <v>105.93220338983052</v>
      </c>
      <c r="H18" s="15">
        <v>133</v>
      </c>
      <c r="I18" s="15">
        <f t="shared" si="2"/>
        <v>106.4</v>
      </c>
      <c r="J18" s="15">
        <v>141</v>
      </c>
      <c r="K18" s="15">
        <f t="shared" si="3"/>
        <v>106.01503759398496</v>
      </c>
    </row>
    <row r="19" spans="1:11" ht="42" customHeight="1">
      <c r="A19" s="6" t="s">
        <v>26</v>
      </c>
      <c r="B19" s="5" t="s">
        <v>237</v>
      </c>
      <c r="C19" s="15">
        <v>150</v>
      </c>
      <c r="D19" s="15">
        <v>106</v>
      </c>
      <c r="E19" s="15">
        <f t="shared" si="0"/>
        <v>70.666666666666671</v>
      </c>
      <c r="F19" s="15">
        <v>110</v>
      </c>
      <c r="G19" s="15">
        <f t="shared" si="1"/>
        <v>103.77358490566037</v>
      </c>
      <c r="H19" s="15">
        <v>112</v>
      </c>
      <c r="I19" s="15">
        <f t="shared" si="2"/>
        <v>101.81818181818181</v>
      </c>
      <c r="J19" s="15">
        <v>116</v>
      </c>
      <c r="K19" s="15">
        <f t="shared" si="3"/>
        <v>103.57142857142858</v>
      </c>
    </row>
    <row r="20" spans="1:11" ht="27.75" customHeight="1">
      <c r="A20" s="6" t="s">
        <v>18</v>
      </c>
      <c r="B20" s="5" t="s">
        <v>22</v>
      </c>
      <c r="C20" s="15">
        <v>17456</v>
      </c>
      <c r="D20" s="15">
        <v>17748</v>
      </c>
      <c r="E20" s="15">
        <f t="shared" si="0"/>
        <v>101.67277726856095</v>
      </c>
      <c r="F20" s="15">
        <v>18280</v>
      </c>
      <c r="G20" s="15">
        <f t="shared" si="1"/>
        <v>102.99752084741942</v>
      </c>
      <c r="H20" s="15">
        <v>18830</v>
      </c>
      <c r="I20" s="15">
        <f t="shared" si="2"/>
        <v>103.00875273522976</v>
      </c>
      <c r="J20" s="15">
        <v>19660</v>
      </c>
      <c r="K20" s="15">
        <f t="shared" si="3"/>
        <v>104.40785979819438</v>
      </c>
    </row>
    <row r="21" spans="1:11">
      <c r="A21" s="2"/>
      <c r="B21" s="2"/>
    </row>
    <row r="22" spans="1:11">
      <c r="A22" s="2"/>
      <c r="B22" s="2"/>
    </row>
    <row r="23" spans="1:11">
      <c r="A23" s="2"/>
      <c r="B23" s="2"/>
    </row>
  </sheetData>
  <mergeCells count="7">
    <mergeCell ref="A4:A5"/>
    <mergeCell ref="B4:B5"/>
    <mergeCell ref="A2:K2"/>
    <mergeCell ref="D4:E4"/>
    <mergeCell ref="F4:G4"/>
    <mergeCell ref="H4:I4"/>
    <mergeCell ref="J4:K4"/>
  </mergeCells>
  <phoneticPr fontId="0" type="noConversion"/>
  <pageMargins left="0.75" right="0.75" top="1" bottom="1" header="0.5" footer="0.5"/>
  <pageSetup paperSize="9" orientation="landscape" verticalDpi="0" r:id="rId1"/>
  <headerFooter alignWithMargins="0">
    <oddFooter>&amp;L1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N851"/>
  <sheetViews>
    <sheetView topLeftCell="A41" workbookViewId="0">
      <selection activeCell="D65" sqref="D65"/>
    </sheetView>
  </sheetViews>
  <sheetFormatPr defaultRowHeight="12.75"/>
  <cols>
    <col min="1" max="1" width="4.140625" style="34" customWidth="1"/>
    <col min="2" max="2" width="5" style="35" customWidth="1"/>
    <col min="3" max="3" width="4.5703125" style="34" customWidth="1"/>
    <col min="4" max="4" width="57" style="35" customWidth="1"/>
    <col min="5" max="5" width="9.85546875" style="36" customWidth="1"/>
    <col min="6" max="6" width="10.85546875" style="57" customWidth="1"/>
    <col min="7" max="7" width="9.85546875" style="57" customWidth="1"/>
    <col min="8" max="8" width="10.140625" style="57" customWidth="1"/>
    <col min="9" max="9" width="10.140625" style="36" customWidth="1"/>
    <col min="10" max="10" width="9.28515625" style="36" customWidth="1"/>
    <col min="11" max="11" width="13.140625" style="57" customWidth="1"/>
    <col min="12" max="12" width="9.42578125" style="36" customWidth="1"/>
    <col min="13" max="13" width="10.5703125" style="57" customWidth="1"/>
    <col min="14" max="16384" width="9.140625" style="57"/>
  </cols>
  <sheetData>
    <row r="1" spans="1:13" hidden="1"/>
    <row r="2" spans="1:13" ht="9" customHeight="1">
      <c r="E2" s="37"/>
      <c r="I2" s="37"/>
      <c r="J2" s="37"/>
      <c r="L2" s="37"/>
    </row>
    <row r="3" spans="1:13" ht="21.75" customHeight="1">
      <c r="E3" s="37"/>
      <c r="I3" s="32"/>
      <c r="J3" s="32"/>
      <c r="K3" s="323" t="s">
        <v>235</v>
      </c>
      <c r="L3" s="323"/>
      <c r="M3" s="323"/>
    </row>
    <row r="4" spans="1:13" s="33" customFormat="1" ht="19.5" customHeight="1">
      <c r="A4" s="324" t="s">
        <v>354</v>
      </c>
      <c r="B4" s="324"/>
      <c r="C4" s="324"/>
      <c r="D4" s="324"/>
      <c r="E4" s="324"/>
      <c r="F4" s="325"/>
      <c r="G4" s="325"/>
      <c r="H4" s="325"/>
      <c r="I4" s="325"/>
      <c r="J4" s="325"/>
      <c r="K4" s="325"/>
      <c r="L4" s="325"/>
      <c r="M4" s="325"/>
    </row>
    <row r="5" spans="1:13" ht="14.25" customHeight="1">
      <c r="E5" s="37"/>
      <c r="I5" s="37"/>
      <c r="J5" s="37"/>
      <c r="K5" s="37"/>
      <c r="L5" s="37"/>
      <c r="M5" s="37" t="s">
        <v>87</v>
      </c>
    </row>
    <row r="6" spans="1:13" s="58" customFormat="1" ht="19.5" customHeight="1">
      <c r="A6" s="326" t="s">
        <v>88</v>
      </c>
      <c r="B6" s="328" t="s">
        <v>89</v>
      </c>
      <c r="C6" s="330" t="s">
        <v>90</v>
      </c>
      <c r="D6" s="332"/>
      <c r="E6" s="339" t="s">
        <v>348</v>
      </c>
      <c r="F6" s="336" t="s">
        <v>333</v>
      </c>
      <c r="G6" s="340"/>
      <c r="H6" s="205"/>
      <c r="I6" s="341" t="s">
        <v>349</v>
      </c>
      <c r="J6" s="321" t="s">
        <v>350</v>
      </c>
      <c r="K6" s="321" t="s">
        <v>351</v>
      </c>
      <c r="L6" s="321" t="s">
        <v>352</v>
      </c>
      <c r="M6" s="321" t="s">
        <v>353</v>
      </c>
    </row>
    <row r="7" spans="1:13" s="58" customFormat="1" ht="97.5" customHeight="1">
      <c r="A7" s="327"/>
      <c r="B7" s="329"/>
      <c r="C7" s="331"/>
      <c r="D7" s="333"/>
      <c r="E7" s="335"/>
      <c r="F7" s="273" t="s">
        <v>345</v>
      </c>
      <c r="G7" s="38" t="s">
        <v>92</v>
      </c>
      <c r="H7" s="273" t="s">
        <v>264</v>
      </c>
      <c r="I7" s="335"/>
      <c r="J7" s="322"/>
      <c r="K7" s="322"/>
      <c r="L7" s="322"/>
      <c r="M7" s="322"/>
    </row>
    <row r="8" spans="1:13" s="62" customFormat="1">
      <c r="A8" s="59">
        <v>1</v>
      </c>
      <c r="B8" s="60" t="s">
        <v>93</v>
      </c>
      <c r="C8" s="61">
        <v>3</v>
      </c>
      <c r="D8" s="60" t="s">
        <v>94</v>
      </c>
      <c r="E8" s="60" t="s">
        <v>95</v>
      </c>
      <c r="F8" s="60">
        <v>6</v>
      </c>
      <c r="G8" s="60">
        <v>9</v>
      </c>
      <c r="H8" s="60" t="s">
        <v>97</v>
      </c>
      <c r="I8" s="60" t="s">
        <v>116</v>
      </c>
      <c r="J8" s="60" t="s">
        <v>249</v>
      </c>
      <c r="K8" s="60" t="s">
        <v>250</v>
      </c>
      <c r="L8" s="60" t="s">
        <v>251</v>
      </c>
      <c r="M8" s="60" t="s">
        <v>252</v>
      </c>
    </row>
    <row r="9" spans="1:13" s="50" customFormat="1">
      <c r="A9" s="63" t="s">
        <v>102</v>
      </c>
      <c r="B9" s="64" t="s">
        <v>103</v>
      </c>
      <c r="C9" s="64"/>
      <c r="D9" s="65" t="s">
        <v>32</v>
      </c>
      <c r="E9" s="66">
        <f>SUM(E11:E18)</f>
        <v>41066</v>
      </c>
      <c r="F9" s="66">
        <f>SUM(F11:F18)</f>
        <v>39550</v>
      </c>
      <c r="G9" s="66">
        <f>SUM(G11:G18)</f>
        <v>39432</v>
      </c>
      <c r="H9" s="66">
        <f>SUM(H11:H18)</f>
        <v>46626</v>
      </c>
      <c r="I9" s="66">
        <f>SUM(I11:I18)</f>
        <v>7557</v>
      </c>
      <c r="J9" s="68">
        <f>I9-E9</f>
        <v>-33509</v>
      </c>
      <c r="K9" s="229">
        <f>I9-F9</f>
        <v>-31993</v>
      </c>
      <c r="L9" s="68">
        <f t="shared" ref="L9:L18" si="0">I9-H9</f>
        <v>-39069</v>
      </c>
      <c r="M9" s="73">
        <f t="shared" ref="M9:M19" si="1">(I9/H9)</f>
        <v>0.16207695277313086</v>
      </c>
    </row>
    <row r="10" spans="1:13" s="50" customFormat="1">
      <c r="A10" s="70"/>
      <c r="B10" s="71"/>
      <c r="C10" s="71"/>
      <c r="D10" s="72" t="s">
        <v>104</v>
      </c>
      <c r="E10" s="73">
        <f>PRODUCT(E9,1/E67)</f>
        <v>6.3547722690154948E-2</v>
      </c>
      <c r="F10" s="73">
        <f>PRODUCT(F9,1/F67)</f>
        <v>6.1469549648123741E-2</v>
      </c>
      <c r="G10" s="73">
        <f>PRODUCT(G9,1/G67)</f>
        <v>5.9546964663243732E-2</v>
      </c>
      <c r="H10" s="73">
        <f>PRODUCT(H9,1/H67)</f>
        <v>7.3512555596373083E-2</v>
      </c>
      <c r="I10" s="73">
        <f>PRODUCT(I9,1/I67)</f>
        <v>1.7020116935883459E-2</v>
      </c>
      <c r="J10" s="68">
        <f t="shared" ref="J10:J67" si="2">I10-E10</f>
        <v>-4.6527605754271492E-2</v>
      </c>
      <c r="K10" s="229">
        <f t="shared" ref="K10:K67" si="3">I10-F10</f>
        <v>-4.4449432712240278E-2</v>
      </c>
      <c r="L10" s="68">
        <f t="shared" si="0"/>
        <v>-5.6492438660489627E-2</v>
      </c>
      <c r="M10" s="73">
        <f t="shared" si="1"/>
        <v>0.23152666640150363</v>
      </c>
    </row>
    <row r="11" spans="1:13" s="50" customFormat="1" ht="27" customHeight="1">
      <c r="A11" s="70"/>
      <c r="B11" s="75" t="s">
        <v>103</v>
      </c>
      <c r="C11" s="75" t="s">
        <v>105</v>
      </c>
      <c r="D11" s="76" t="s">
        <v>106</v>
      </c>
      <c r="E11" s="77">
        <v>1649</v>
      </c>
      <c r="F11" s="78">
        <v>1486</v>
      </c>
      <c r="G11" s="81">
        <v>1487</v>
      </c>
      <c r="H11" s="82">
        <v>1487</v>
      </c>
      <c r="I11" s="219"/>
      <c r="J11" s="68">
        <f t="shared" si="2"/>
        <v>-1649</v>
      </c>
      <c r="K11" s="229">
        <f t="shared" si="3"/>
        <v>-1486</v>
      </c>
      <c r="L11" s="68">
        <f t="shared" si="0"/>
        <v>-1487</v>
      </c>
      <c r="M11" s="73">
        <f t="shared" si="1"/>
        <v>0</v>
      </c>
    </row>
    <row r="12" spans="1:13" s="36" customFormat="1" ht="41.25" customHeight="1">
      <c r="A12" s="84"/>
      <c r="B12" s="85" t="s">
        <v>103</v>
      </c>
      <c r="C12" s="85" t="s">
        <v>107</v>
      </c>
      <c r="D12" s="76" t="s">
        <v>108</v>
      </c>
      <c r="E12" s="83">
        <v>2524</v>
      </c>
      <c r="F12" s="86">
        <v>2429</v>
      </c>
      <c r="G12" s="87">
        <v>2429</v>
      </c>
      <c r="H12" s="88">
        <v>2118</v>
      </c>
      <c r="I12" s="220">
        <v>821</v>
      </c>
      <c r="J12" s="68">
        <f t="shared" si="2"/>
        <v>-1703</v>
      </c>
      <c r="K12" s="229">
        <f t="shared" si="3"/>
        <v>-1608</v>
      </c>
      <c r="L12" s="68">
        <f t="shared" si="0"/>
        <v>-1297</v>
      </c>
      <c r="M12" s="73">
        <f t="shared" si="1"/>
        <v>0.38762983947119922</v>
      </c>
    </row>
    <row r="13" spans="1:13" s="36" customFormat="1" ht="33.75" customHeight="1">
      <c r="A13" s="84"/>
      <c r="B13" s="85" t="s">
        <v>103</v>
      </c>
      <c r="C13" s="85" t="s">
        <v>109</v>
      </c>
      <c r="D13" s="76" t="s">
        <v>110</v>
      </c>
      <c r="E13" s="83">
        <v>29782</v>
      </c>
      <c r="F13" s="86">
        <v>28621</v>
      </c>
      <c r="G13" s="87">
        <v>28611</v>
      </c>
      <c r="H13" s="88">
        <v>34645</v>
      </c>
      <c r="I13" s="221">
        <v>5302</v>
      </c>
      <c r="J13" s="68">
        <f t="shared" si="2"/>
        <v>-24480</v>
      </c>
      <c r="K13" s="229">
        <f t="shared" si="3"/>
        <v>-23319</v>
      </c>
      <c r="L13" s="68">
        <f t="shared" si="0"/>
        <v>-29343</v>
      </c>
      <c r="M13" s="73">
        <f t="shared" si="1"/>
        <v>0.15303795641506712</v>
      </c>
    </row>
    <row r="14" spans="1:13" s="36" customFormat="1" ht="18.75" customHeight="1">
      <c r="A14" s="84"/>
      <c r="B14" s="85" t="s">
        <v>103</v>
      </c>
      <c r="C14" s="85" t="s">
        <v>111</v>
      </c>
      <c r="D14" s="76" t="s">
        <v>112</v>
      </c>
      <c r="E14" s="83">
        <v>3</v>
      </c>
      <c r="F14" s="86">
        <v>12</v>
      </c>
      <c r="G14" s="87">
        <v>12</v>
      </c>
      <c r="H14" s="88"/>
      <c r="I14" s="220"/>
      <c r="J14" s="68">
        <f t="shared" si="2"/>
        <v>-3</v>
      </c>
      <c r="K14" s="229">
        <f t="shared" si="3"/>
        <v>-12</v>
      </c>
      <c r="L14" s="91">
        <f t="shared" si="0"/>
        <v>0</v>
      </c>
      <c r="M14" s="90" t="e">
        <f t="shared" si="1"/>
        <v>#DIV/0!</v>
      </c>
    </row>
    <row r="15" spans="1:13" s="36" customFormat="1" ht="29.25" customHeight="1">
      <c r="A15" s="84"/>
      <c r="B15" s="85" t="s">
        <v>103</v>
      </c>
      <c r="C15" s="85" t="s">
        <v>113</v>
      </c>
      <c r="D15" s="76" t="s">
        <v>114</v>
      </c>
      <c r="E15" s="83">
        <v>1713</v>
      </c>
      <c r="F15" s="86">
        <v>1701</v>
      </c>
      <c r="G15" s="87">
        <v>1701</v>
      </c>
      <c r="H15" s="88">
        <v>1892</v>
      </c>
      <c r="I15" s="220">
        <v>234</v>
      </c>
      <c r="J15" s="68">
        <f t="shared" si="2"/>
        <v>-1479</v>
      </c>
      <c r="K15" s="229">
        <f t="shared" si="3"/>
        <v>-1467</v>
      </c>
      <c r="L15" s="68">
        <f t="shared" si="0"/>
        <v>-1658</v>
      </c>
      <c r="M15" s="73">
        <f t="shared" si="1"/>
        <v>0.12367864693446089</v>
      </c>
    </row>
    <row r="16" spans="1:13" s="36" customFormat="1" ht="15.75" customHeight="1">
      <c r="A16" s="84"/>
      <c r="B16" s="85" t="s">
        <v>103</v>
      </c>
      <c r="C16" s="85" t="s">
        <v>115</v>
      </c>
      <c r="D16" s="76" t="s">
        <v>163</v>
      </c>
      <c r="E16" s="83">
        <v>720</v>
      </c>
      <c r="F16" s="86">
        <v>200</v>
      </c>
      <c r="G16" s="87">
        <v>200</v>
      </c>
      <c r="H16" s="88"/>
      <c r="I16" s="221"/>
      <c r="J16" s="68">
        <f t="shared" si="2"/>
        <v>-720</v>
      </c>
      <c r="K16" s="229">
        <f t="shared" si="3"/>
        <v>-200</v>
      </c>
      <c r="L16" s="91">
        <f t="shared" si="0"/>
        <v>0</v>
      </c>
      <c r="M16" s="90" t="e">
        <f t="shared" si="1"/>
        <v>#DIV/0!</v>
      </c>
    </row>
    <row r="17" spans="1:13" s="36" customFormat="1">
      <c r="A17" s="84"/>
      <c r="B17" s="85" t="s">
        <v>103</v>
      </c>
      <c r="C17" s="85" t="s">
        <v>116</v>
      </c>
      <c r="D17" s="76" t="s">
        <v>117</v>
      </c>
      <c r="E17" s="83">
        <v>496</v>
      </c>
      <c r="F17" s="86">
        <v>974</v>
      </c>
      <c r="G17" s="87">
        <v>637</v>
      </c>
      <c r="H17" s="88">
        <v>1200</v>
      </c>
      <c r="I17" s="220">
        <v>1200</v>
      </c>
      <c r="J17" s="68">
        <f t="shared" si="2"/>
        <v>704</v>
      </c>
      <c r="K17" s="229">
        <f t="shared" si="3"/>
        <v>226</v>
      </c>
      <c r="L17" s="68">
        <f t="shared" si="0"/>
        <v>0</v>
      </c>
      <c r="M17" s="73">
        <f t="shared" si="1"/>
        <v>1</v>
      </c>
    </row>
    <row r="18" spans="1:13" s="36" customFormat="1">
      <c r="A18" s="84"/>
      <c r="B18" s="85" t="s">
        <v>103</v>
      </c>
      <c r="C18" s="85" t="s">
        <v>118</v>
      </c>
      <c r="D18" s="76" t="s">
        <v>119</v>
      </c>
      <c r="E18" s="83">
        <v>4179</v>
      </c>
      <c r="F18" s="92">
        <v>4127</v>
      </c>
      <c r="G18" s="87">
        <v>4355</v>
      </c>
      <c r="H18" s="93">
        <v>5284</v>
      </c>
      <c r="I18" s="221"/>
      <c r="J18" s="68">
        <f t="shared" si="2"/>
        <v>-4179</v>
      </c>
      <c r="K18" s="229">
        <f t="shared" si="3"/>
        <v>-4127</v>
      </c>
      <c r="L18" s="68">
        <f t="shared" si="0"/>
        <v>-5284</v>
      </c>
      <c r="M18" s="73">
        <f t="shared" si="1"/>
        <v>0</v>
      </c>
    </row>
    <row r="19" spans="1:13" s="100" customFormat="1">
      <c r="A19" s="94" t="s">
        <v>120</v>
      </c>
      <c r="B19" s="95" t="s">
        <v>105</v>
      </c>
      <c r="C19" s="95"/>
      <c r="D19" s="96" t="s">
        <v>68</v>
      </c>
      <c r="E19" s="97">
        <f>SUM(E21)</f>
        <v>1713</v>
      </c>
      <c r="F19" s="97">
        <f>SUM(F21)</f>
        <v>1456</v>
      </c>
      <c r="G19" s="97">
        <v>1457</v>
      </c>
      <c r="H19" s="97">
        <f>SUM(H21)</f>
        <v>1409</v>
      </c>
      <c r="I19" s="97">
        <f>SUM(I21)</f>
        <v>1409</v>
      </c>
      <c r="J19" s="68">
        <f t="shared" si="2"/>
        <v>-304</v>
      </c>
      <c r="K19" s="229">
        <f t="shared" si="3"/>
        <v>-47</v>
      </c>
      <c r="L19" s="68">
        <f t="shared" ref="L19:L23" si="4">I19-H19</f>
        <v>0</v>
      </c>
      <c r="M19" s="73">
        <f t="shared" si="1"/>
        <v>1</v>
      </c>
    </row>
    <row r="20" spans="1:13" s="50" customFormat="1">
      <c r="A20" s="70"/>
      <c r="B20" s="71"/>
      <c r="C20" s="71"/>
      <c r="D20" s="72" t="s">
        <v>104</v>
      </c>
      <c r="E20" s="101">
        <v>2E-3</v>
      </c>
      <c r="F20" s="101">
        <v>2.3999999999999998E-3</v>
      </c>
      <c r="G20" s="101">
        <f>PRODUCT(G19,1/G67)</f>
        <v>2.2002416188462702E-3</v>
      </c>
      <c r="H20" s="73">
        <f>PRODUCT(H19,1/H67)</f>
        <v>2.2214899591491803E-3</v>
      </c>
      <c r="I20" s="73">
        <f>PRODUCT(I19,1/I67)</f>
        <v>3.173394834280772E-3</v>
      </c>
      <c r="J20" s="68">
        <f t="shared" si="2"/>
        <v>1.173394834280772E-3</v>
      </c>
      <c r="K20" s="229">
        <f t="shared" si="3"/>
        <v>7.7339483428077224E-4</v>
      </c>
      <c r="L20" s="68">
        <f t="shared" si="4"/>
        <v>9.519048751315917E-4</v>
      </c>
      <c r="M20" s="73"/>
    </row>
    <row r="21" spans="1:13" s="56" customFormat="1" ht="15" customHeight="1">
      <c r="A21" s="84"/>
      <c r="B21" s="85" t="s">
        <v>105</v>
      </c>
      <c r="C21" s="85" t="s">
        <v>107</v>
      </c>
      <c r="D21" s="76" t="s">
        <v>121</v>
      </c>
      <c r="E21" s="83">
        <v>1713</v>
      </c>
      <c r="F21" s="88">
        <v>1456</v>
      </c>
      <c r="G21" s="81">
        <v>1457</v>
      </c>
      <c r="H21" s="88">
        <v>1409</v>
      </c>
      <c r="I21" s="223">
        <v>1409</v>
      </c>
      <c r="J21" s="68">
        <f t="shared" si="2"/>
        <v>-304</v>
      </c>
      <c r="K21" s="229">
        <f t="shared" si="3"/>
        <v>-47</v>
      </c>
      <c r="L21" s="68">
        <f t="shared" si="4"/>
        <v>0</v>
      </c>
      <c r="M21" s="73">
        <f>(I21/H21)</f>
        <v>1</v>
      </c>
    </row>
    <row r="22" spans="1:13" s="50" customFormat="1">
      <c r="A22" s="94" t="s">
        <v>123</v>
      </c>
      <c r="B22" s="95" t="s">
        <v>107</v>
      </c>
      <c r="C22" s="95"/>
      <c r="D22" s="96" t="s">
        <v>124</v>
      </c>
      <c r="E22" s="97">
        <f>SUM(E24:E24)</f>
        <v>491</v>
      </c>
      <c r="F22" s="97">
        <f>SUM(F24)</f>
        <v>2567</v>
      </c>
      <c r="G22" s="99">
        <v>2904</v>
      </c>
      <c r="H22" s="97">
        <f>SUM(H24:H24)</f>
        <v>3136</v>
      </c>
      <c r="I22" s="97">
        <f>SUM(I24:I24)</f>
        <v>671</v>
      </c>
      <c r="J22" s="68">
        <f t="shared" si="2"/>
        <v>180</v>
      </c>
      <c r="K22" s="229">
        <f t="shared" si="3"/>
        <v>-1896</v>
      </c>
      <c r="L22" s="68">
        <f t="shared" si="4"/>
        <v>-2465</v>
      </c>
      <c r="M22" s="73">
        <f>(I22/H22)</f>
        <v>0.21396683673469388</v>
      </c>
    </row>
    <row r="23" spans="1:13" s="50" customFormat="1">
      <c r="A23" s="70"/>
      <c r="B23" s="71"/>
      <c r="C23" s="71"/>
      <c r="D23" s="72" t="s">
        <v>104</v>
      </c>
      <c r="E23" s="73">
        <v>3.0000000000000001E-3</v>
      </c>
      <c r="F23" s="73">
        <v>1.1000000000000001E-3</v>
      </c>
      <c r="G23" s="73">
        <f>PRODUCT(G22,1/G67)</f>
        <v>4.3853820598006646E-3</v>
      </c>
      <c r="H23" s="73">
        <f>PRODUCT(H22,1/H67)</f>
        <v>4.9443523860126541E-3</v>
      </c>
      <c r="I23" s="73">
        <f>PRODUCT(I22,1/I67)</f>
        <v>1.5112476464175999E-3</v>
      </c>
      <c r="J23" s="68">
        <f t="shared" si="2"/>
        <v>-1.4887523535824002E-3</v>
      </c>
      <c r="K23" s="229">
        <f t="shared" si="3"/>
        <v>4.1124764641759979E-4</v>
      </c>
      <c r="L23" s="68">
        <f t="shared" si="4"/>
        <v>-3.4331047395950542E-3</v>
      </c>
      <c r="M23" s="73"/>
    </row>
    <row r="24" spans="1:13" s="36" customFormat="1">
      <c r="A24" s="84"/>
      <c r="B24" s="85" t="s">
        <v>107</v>
      </c>
      <c r="C24" s="85" t="s">
        <v>122</v>
      </c>
      <c r="D24" s="102" t="s">
        <v>164</v>
      </c>
      <c r="E24" s="83">
        <v>491</v>
      </c>
      <c r="F24" s="86">
        <v>2567</v>
      </c>
      <c r="G24" s="87">
        <v>2904</v>
      </c>
      <c r="H24" s="88">
        <v>3136</v>
      </c>
      <c r="I24" s="220">
        <v>671</v>
      </c>
      <c r="J24" s="68">
        <f t="shared" si="2"/>
        <v>180</v>
      </c>
      <c r="K24" s="229">
        <f t="shared" si="3"/>
        <v>-1896</v>
      </c>
      <c r="L24" s="83"/>
      <c r="M24" s="80"/>
    </row>
    <row r="25" spans="1:13" s="50" customFormat="1">
      <c r="A25" s="94" t="s">
        <v>127</v>
      </c>
      <c r="B25" s="95" t="s">
        <v>109</v>
      </c>
      <c r="C25" s="95"/>
      <c r="D25" s="96" t="s">
        <v>34</v>
      </c>
      <c r="E25" s="97">
        <f>SUM(E27:E31)</f>
        <v>43257</v>
      </c>
      <c r="F25" s="97">
        <f>SUM(F27:F31)</f>
        <v>42084</v>
      </c>
      <c r="G25" s="97">
        <f>SUM(G27:G31)</f>
        <v>45586</v>
      </c>
      <c r="H25" s="97">
        <f>SUM(H27:H31)</f>
        <v>39379</v>
      </c>
      <c r="I25" s="97">
        <f>SUM(I27:I31)</f>
        <v>61762</v>
      </c>
      <c r="J25" s="68">
        <f t="shared" si="2"/>
        <v>18505</v>
      </c>
      <c r="K25" s="229">
        <f t="shared" si="3"/>
        <v>19678</v>
      </c>
      <c r="L25" s="68">
        <f>I25-H25</f>
        <v>22383</v>
      </c>
      <c r="M25" s="73">
        <f>(I25/H25)</f>
        <v>1.5683994006958024</v>
      </c>
    </row>
    <row r="26" spans="1:13" s="50" customFormat="1">
      <c r="A26" s="70"/>
      <c r="B26" s="71"/>
      <c r="C26" s="71"/>
      <c r="D26" s="72" t="s">
        <v>104</v>
      </c>
      <c r="E26" s="73">
        <f>E25/E67</f>
        <v>6.6938193162422263E-2</v>
      </c>
      <c r="F26" s="73">
        <f>F25/F67</f>
        <v>6.5407952652127427E-2</v>
      </c>
      <c r="G26" s="73">
        <f>G25/G67</f>
        <v>6.884022953790396E-2</v>
      </c>
      <c r="H26" s="73">
        <f>H25/H67</f>
        <v>6.2086623918619993E-2</v>
      </c>
      <c r="I26" s="73">
        <f>I25/I67</f>
        <v>0.13910235042927541</v>
      </c>
      <c r="J26" s="68">
        <f t="shared" si="2"/>
        <v>7.2164157266853143E-2</v>
      </c>
      <c r="K26" s="229">
        <f t="shared" si="3"/>
        <v>7.369439777714798E-2</v>
      </c>
      <c r="L26" s="68">
        <f>I26-H26</f>
        <v>7.7015726510655413E-2</v>
      </c>
      <c r="M26" s="73"/>
    </row>
    <row r="27" spans="1:13" s="36" customFormat="1">
      <c r="A27" s="84"/>
      <c r="B27" s="85" t="s">
        <v>109</v>
      </c>
      <c r="C27" s="85" t="s">
        <v>111</v>
      </c>
      <c r="D27" s="76" t="s">
        <v>128</v>
      </c>
      <c r="E27" s="88">
        <v>390</v>
      </c>
      <c r="F27" s="88">
        <v>450</v>
      </c>
      <c r="G27" s="87">
        <v>445</v>
      </c>
      <c r="H27" s="88">
        <v>450</v>
      </c>
      <c r="I27" s="220">
        <v>450</v>
      </c>
      <c r="J27" s="68">
        <f t="shared" si="2"/>
        <v>60</v>
      </c>
      <c r="K27" s="229">
        <f t="shared" si="3"/>
        <v>0</v>
      </c>
      <c r="L27" s="68">
        <f>I27-H27</f>
        <v>0</v>
      </c>
      <c r="M27" s="73">
        <f>(I27/H27)</f>
        <v>1</v>
      </c>
    </row>
    <row r="28" spans="1:13" s="36" customFormat="1">
      <c r="A28" s="84"/>
      <c r="B28" s="85" t="s">
        <v>109</v>
      </c>
      <c r="C28" s="85" t="s">
        <v>129</v>
      </c>
      <c r="D28" s="76" t="s">
        <v>130</v>
      </c>
      <c r="E28" s="88">
        <v>3911</v>
      </c>
      <c r="F28" s="88">
        <v>2930</v>
      </c>
      <c r="G28" s="87">
        <v>2930</v>
      </c>
      <c r="H28" s="88">
        <v>3725</v>
      </c>
      <c r="I28" s="221">
        <v>4600</v>
      </c>
      <c r="J28" s="68">
        <f t="shared" si="2"/>
        <v>689</v>
      </c>
      <c r="K28" s="229">
        <f t="shared" si="3"/>
        <v>1670</v>
      </c>
      <c r="L28" s="68">
        <f>I28-H28</f>
        <v>875</v>
      </c>
      <c r="M28" s="73">
        <f>(I28/H28)</f>
        <v>1.2348993288590604</v>
      </c>
    </row>
    <row r="29" spans="1:13" s="36" customFormat="1">
      <c r="A29" s="84"/>
      <c r="B29" s="85" t="s">
        <v>109</v>
      </c>
      <c r="C29" s="85" t="s">
        <v>122</v>
      </c>
      <c r="D29" s="76" t="s">
        <v>165</v>
      </c>
      <c r="E29" s="88">
        <v>32575</v>
      </c>
      <c r="F29" s="88">
        <v>38323</v>
      </c>
      <c r="G29" s="87">
        <v>41830</v>
      </c>
      <c r="H29" s="88">
        <v>35004</v>
      </c>
      <c r="I29" s="220">
        <v>42423</v>
      </c>
      <c r="J29" s="68">
        <f t="shared" si="2"/>
        <v>9848</v>
      </c>
      <c r="K29" s="229">
        <f t="shared" si="3"/>
        <v>4100</v>
      </c>
      <c r="L29" s="83"/>
      <c r="M29" s="80"/>
    </row>
    <row r="30" spans="1:13" s="36" customFormat="1">
      <c r="A30" s="84"/>
      <c r="B30" s="85" t="s">
        <v>109</v>
      </c>
      <c r="C30" s="85" t="s">
        <v>97</v>
      </c>
      <c r="D30" s="76" t="s">
        <v>270</v>
      </c>
      <c r="E30" s="88">
        <v>6000</v>
      </c>
      <c r="F30" s="88"/>
      <c r="G30" s="87"/>
      <c r="H30" s="88">
        <v>0</v>
      </c>
      <c r="I30" s="249">
        <v>13800</v>
      </c>
      <c r="J30" s="68">
        <f t="shared" si="2"/>
        <v>7800</v>
      </c>
      <c r="K30" s="229"/>
      <c r="L30" s="77"/>
      <c r="M30" s="250"/>
    </row>
    <row r="31" spans="1:13" s="36" customFormat="1">
      <c r="A31" s="84"/>
      <c r="B31" s="85" t="s">
        <v>109</v>
      </c>
      <c r="C31" s="85" t="s">
        <v>131</v>
      </c>
      <c r="D31" s="76" t="s">
        <v>132</v>
      </c>
      <c r="E31" s="88">
        <v>381</v>
      </c>
      <c r="F31" s="88">
        <v>381</v>
      </c>
      <c r="G31" s="97">
        <v>381</v>
      </c>
      <c r="H31" s="88">
        <v>200</v>
      </c>
      <c r="I31" s="221">
        <v>489</v>
      </c>
      <c r="J31" s="68">
        <f t="shared" si="2"/>
        <v>108</v>
      </c>
      <c r="K31" s="229">
        <f t="shared" si="3"/>
        <v>108</v>
      </c>
      <c r="L31" s="68">
        <f t="shared" ref="L31:L67" si="5">I31-H31</f>
        <v>289</v>
      </c>
      <c r="M31" s="73">
        <f>(I31/H31)</f>
        <v>2.4449999999999998</v>
      </c>
    </row>
    <row r="32" spans="1:13" s="100" customFormat="1">
      <c r="A32" s="94" t="s">
        <v>133</v>
      </c>
      <c r="B32" s="95" t="s">
        <v>111</v>
      </c>
      <c r="C32" s="95"/>
      <c r="D32" s="103" t="s">
        <v>35</v>
      </c>
      <c r="E32" s="97">
        <f>SUM(E34:E37)</f>
        <v>46292</v>
      </c>
      <c r="F32" s="97">
        <f t="shared" ref="F32:I32" si="6">SUM(F34:F37)</f>
        <v>19674</v>
      </c>
      <c r="G32" s="97">
        <f t="shared" si="6"/>
        <v>24679</v>
      </c>
      <c r="H32" s="97">
        <f t="shared" si="6"/>
        <v>3580</v>
      </c>
      <c r="I32" s="97">
        <f t="shared" si="6"/>
        <v>1265</v>
      </c>
      <c r="J32" s="68">
        <f t="shared" si="2"/>
        <v>-45027</v>
      </c>
      <c r="K32" s="229">
        <f t="shared" si="3"/>
        <v>-18409</v>
      </c>
      <c r="L32" s="68">
        <f t="shared" si="5"/>
        <v>-2315</v>
      </c>
      <c r="M32" s="73">
        <f>(I32/H32)</f>
        <v>0.35335195530726254</v>
      </c>
    </row>
    <row r="33" spans="1:13" s="50" customFormat="1">
      <c r="A33" s="70"/>
      <c r="B33" s="71"/>
      <c r="C33" s="71"/>
      <c r="D33" s="72" t="s">
        <v>104</v>
      </c>
      <c r="E33" s="73">
        <f>E32/E67</f>
        <v>7.1634714332358948E-2</v>
      </c>
      <c r="F33" s="73">
        <f>F32/F67</f>
        <v>3.0577798224454777E-2</v>
      </c>
      <c r="G33" s="73">
        <f>G32/G67</f>
        <v>3.726819691935971E-2</v>
      </c>
      <c r="H33" s="73">
        <f>H32/H67</f>
        <v>5.6443818692363847E-3</v>
      </c>
      <c r="I33" s="73">
        <f>I32/I67</f>
        <v>2.8490734317708848E-3</v>
      </c>
      <c r="J33" s="68">
        <f t="shared" si="2"/>
        <v>-6.8785640900588058E-2</v>
      </c>
      <c r="K33" s="229">
        <f t="shared" si="3"/>
        <v>-2.7728724792683894E-2</v>
      </c>
      <c r="L33" s="68">
        <f t="shared" si="5"/>
        <v>-2.7953084374654998E-3</v>
      </c>
      <c r="M33" s="73"/>
    </row>
    <row r="34" spans="1:13" s="50" customFormat="1">
      <c r="A34" s="84"/>
      <c r="B34" s="85" t="s">
        <v>111</v>
      </c>
      <c r="C34" s="85" t="s">
        <v>103</v>
      </c>
      <c r="D34" s="76" t="s">
        <v>134</v>
      </c>
      <c r="E34" s="88">
        <v>22352</v>
      </c>
      <c r="F34" s="93">
        <v>7051</v>
      </c>
      <c r="G34" s="81">
        <v>7081</v>
      </c>
      <c r="H34" s="93">
        <v>2810</v>
      </c>
      <c r="I34" s="219">
        <v>495</v>
      </c>
      <c r="J34" s="68">
        <f t="shared" si="2"/>
        <v>-21857</v>
      </c>
      <c r="K34" s="229">
        <f t="shared" si="3"/>
        <v>-6556</v>
      </c>
      <c r="L34" s="68">
        <f t="shared" si="5"/>
        <v>-2315</v>
      </c>
      <c r="M34" s="73">
        <f>(I34/H34)</f>
        <v>0.17615658362989323</v>
      </c>
    </row>
    <row r="35" spans="1:13" s="50" customFormat="1">
      <c r="A35" s="84"/>
      <c r="B35" s="85" t="s">
        <v>111</v>
      </c>
      <c r="C35" s="85" t="s">
        <v>105</v>
      </c>
      <c r="D35" s="104" t="s">
        <v>135</v>
      </c>
      <c r="E35" s="88">
        <v>23940</v>
      </c>
      <c r="F35" s="88">
        <v>11939</v>
      </c>
      <c r="G35" s="81">
        <v>16914</v>
      </c>
      <c r="H35" s="88">
        <v>770</v>
      </c>
      <c r="I35" s="222">
        <v>770</v>
      </c>
      <c r="J35" s="68">
        <f t="shared" si="2"/>
        <v>-23170</v>
      </c>
      <c r="K35" s="229">
        <f t="shared" si="3"/>
        <v>-11169</v>
      </c>
      <c r="L35" s="68">
        <f t="shared" si="5"/>
        <v>0</v>
      </c>
      <c r="M35" s="73">
        <f>(I35/H35)</f>
        <v>1</v>
      </c>
    </row>
    <row r="36" spans="1:13" s="50" customFormat="1">
      <c r="A36" s="84"/>
      <c r="B36" s="85" t="s">
        <v>111</v>
      </c>
      <c r="C36" s="85" t="s">
        <v>107</v>
      </c>
      <c r="D36" s="76" t="s">
        <v>136</v>
      </c>
      <c r="E36" s="88">
        <v>0</v>
      </c>
      <c r="F36" s="88">
        <v>684</v>
      </c>
      <c r="G36" s="81">
        <v>684</v>
      </c>
      <c r="H36" s="88">
        <v>0</v>
      </c>
      <c r="I36" s="219">
        <v>0</v>
      </c>
      <c r="J36" s="68">
        <f t="shared" si="2"/>
        <v>0</v>
      </c>
      <c r="K36" s="229">
        <f t="shared" si="3"/>
        <v>-684</v>
      </c>
      <c r="L36" s="68">
        <f t="shared" si="5"/>
        <v>0</v>
      </c>
      <c r="M36" s="73" t="e">
        <f>(I36/H36)</f>
        <v>#DIV/0!</v>
      </c>
    </row>
    <row r="37" spans="1:13" s="50" customFormat="1">
      <c r="A37" s="84"/>
      <c r="B37" s="85" t="s">
        <v>111</v>
      </c>
      <c r="C37" s="85" t="s">
        <v>111</v>
      </c>
      <c r="D37" s="76" t="s">
        <v>308</v>
      </c>
      <c r="E37" s="88">
        <v>0</v>
      </c>
      <c r="F37" s="88">
        <v>0</v>
      </c>
      <c r="G37" s="81">
        <v>0</v>
      </c>
      <c r="H37" s="88"/>
      <c r="I37" s="254"/>
      <c r="J37" s="68"/>
      <c r="K37" s="229"/>
      <c r="L37" s="68"/>
      <c r="M37" s="73"/>
    </row>
    <row r="38" spans="1:13" s="50" customFormat="1">
      <c r="A38" s="94" t="s">
        <v>137</v>
      </c>
      <c r="B38" s="95" t="s">
        <v>113</v>
      </c>
      <c r="C38" s="95"/>
      <c r="D38" s="96" t="s">
        <v>138</v>
      </c>
      <c r="E38" s="97">
        <f>SUM(E40:E40)</f>
        <v>2116</v>
      </c>
      <c r="F38" s="97">
        <f t="shared" ref="F38:I38" si="7">SUM(F40:F40)</f>
        <v>1258</v>
      </c>
      <c r="G38" s="97">
        <f t="shared" si="7"/>
        <v>1238</v>
      </c>
      <c r="H38" s="97">
        <f t="shared" si="7"/>
        <v>2059</v>
      </c>
      <c r="I38" s="97">
        <f t="shared" si="7"/>
        <v>2059</v>
      </c>
      <c r="J38" s="68">
        <f t="shared" si="2"/>
        <v>-57</v>
      </c>
      <c r="K38" s="229">
        <f t="shared" si="3"/>
        <v>801</v>
      </c>
      <c r="L38" s="68">
        <f t="shared" si="5"/>
        <v>0</v>
      </c>
      <c r="M38" s="73">
        <f>(I38/H38)</f>
        <v>1</v>
      </c>
    </row>
    <row r="39" spans="1:13" s="50" customFormat="1">
      <c r="A39" s="70"/>
      <c r="B39" s="71"/>
      <c r="C39" s="71"/>
      <c r="D39" s="72" t="s">
        <v>104</v>
      </c>
      <c r="E39" s="73">
        <f>PRODUCT(E38,1/E67)</f>
        <v>3.2744114647729962E-3</v>
      </c>
      <c r="F39" s="73">
        <f>PRODUCT(F38,1/F67)</f>
        <v>1.9552134881754657E-3</v>
      </c>
      <c r="G39" s="73">
        <f>PRODUCT(G38,1/G67)</f>
        <v>1.8695258230141951E-3</v>
      </c>
      <c r="H39" s="73">
        <f>PRODUCT(H38,1/H67)</f>
        <v>3.2463078963010377E-3</v>
      </c>
      <c r="I39" s="73">
        <f>PRODUCT(I38,1/I67)</f>
        <v>4.6373456094990131E-3</v>
      </c>
      <c r="J39" s="68">
        <f t="shared" si="2"/>
        <v>1.3629341447260169E-3</v>
      </c>
      <c r="K39" s="229">
        <f t="shared" si="3"/>
        <v>2.6821321213235474E-3</v>
      </c>
      <c r="L39" s="68">
        <f t="shared" si="5"/>
        <v>1.3910377131979754E-3</v>
      </c>
      <c r="M39" s="73"/>
    </row>
    <row r="40" spans="1:13" s="105" customFormat="1" ht="19.5" customHeight="1">
      <c r="A40" s="84"/>
      <c r="B40" s="85" t="s">
        <v>113</v>
      </c>
      <c r="C40" s="85" t="s">
        <v>111</v>
      </c>
      <c r="D40" s="106" t="s">
        <v>140</v>
      </c>
      <c r="E40" s="86">
        <v>2116</v>
      </c>
      <c r="F40" s="107">
        <v>1258</v>
      </c>
      <c r="G40" s="81">
        <v>1238</v>
      </c>
      <c r="H40" s="83">
        <v>2059</v>
      </c>
      <c r="I40" s="224">
        <v>2059</v>
      </c>
      <c r="J40" s="68">
        <f t="shared" si="2"/>
        <v>-57</v>
      </c>
      <c r="K40" s="229">
        <f t="shared" si="3"/>
        <v>801</v>
      </c>
      <c r="L40" s="68">
        <f t="shared" si="5"/>
        <v>0</v>
      </c>
      <c r="M40" s="80"/>
    </row>
    <row r="41" spans="1:13" s="50" customFormat="1">
      <c r="A41" s="94" t="s">
        <v>141</v>
      </c>
      <c r="B41" s="95" t="s">
        <v>115</v>
      </c>
      <c r="C41" s="95"/>
      <c r="D41" s="96" t="s">
        <v>36</v>
      </c>
      <c r="E41" s="97">
        <f>SUM(E43:E47)</f>
        <v>311829</v>
      </c>
      <c r="F41" s="97">
        <f t="shared" ref="F41:I41" si="8">SUM(F43:F47)</f>
        <v>335414</v>
      </c>
      <c r="G41" s="97">
        <f t="shared" si="8"/>
        <v>335531</v>
      </c>
      <c r="H41" s="97">
        <f t="shared" si="8"/>
        <v>344760</v>
      </c>
      <c r="I41" s="97">
        <f t="shared" si="8"/>
        <v>249610</v>
      </c>
      <c r="J41" s="68">
        <f t="shared" si="2"/>
        <v>-62219</v>
      </c>
      <c r="K41" s="229">
        <f t="shared" si="3"/>
        <v>-85804</v>
      </c>
      <c r="L41" s="68">
        <f t="shared" si="5"/>
        <v>-95150</v>
      </c>
      <c r="M41" s="73">
        <f>(I41/H41)</f>
        <v>0.72401090613760299</v>
      </c>
    </row>
    <row r="42" spans="1:13" s="50" customFormat="1">
      <c r="A42" s="70"/>
      <c r="B42" s="71"/>
      <c r="C42" s="71"/>
      <c r="D42" s="72" t="s">
        <v>104</v>
      </c>
      <c r="E42" s="73">
        <f>E41/E67</f>
        <v>0.4825408566392716</v>
      </c>
      <c r="F42" s="73">
        <f>F41/F67</f>
        <v>0.5213084077288439</v>
      </c>
      <c r="G42" s="73">
        <f>G41/G67</f>
        <v>0.50669133192389004</v>
      </c>
      <c r="H42" s="73">
        <f>H41/H67</f>
        <v>0.54356343386534522</v>
      </c>
      <c r="I42" s="73">
        <f>I41/I67</f>
        <v>0.56217962000342336</v>
      </c>
      <c r="J42" s="68">
        <f t="shared" si="2"/>
        <v>7.9638763364151766E-2</v>
      </c>
      <c r="K42" s="229">
        <f t="shared" si="3"/>
        <v>4.087121227457946E-2</v>
      </c>
      <c r="L42" s="68">
        <f t="shared" si="5"/>
        <v>1.8616186138078139E-2</v>
      </c>
      <c r="M42" s="73"/>
    </row>
    <row r="43" spans="1:13" s="50" customFormat="1" ht="15" customHeight="1">
      <c r="A43" s="94"/>
      <c r="B43" s="85" t="s">
        <v>115</v>
      </c>
      <c r="C43" s="85" t="s">
        <v>103</v>
      </c>
      <c r="D43" s="76" t="s">
        <v>142</v>
      </c>
      <c r="E43" s="93">
        <v>50924</v>
      </c>
      <c r="F43" s="93">
        <v>51817</v>
      </c>
      <c r="G43" s="81">
        <v>52293</v>
      </c>
      <c r="H43" s="93">
        <v>53235</v>
      </c>
      <c r="I43" s="222">
        <v>42796</v>
      </c>
      <c r="J43" s="68">
        <f t="shared" si="2"/>
        <v>-8128</v>
      </c>
      <c r="K43" s="229">
        <f t="shared" si="3"/>
        <v>-9021</v>
      </c>
      <c r="L43" s="68">
        <f t="shared" si="5"/>
        <v>-10439</v>
      </c>
      <c r="M43" s="73">
        <f t="shared" ref="M43:M50" si="9">(I43/H43)</f>
        <v>0.80390720390720394</v>
      </c>
    </row>
    <row r="44" spans="1:13" s="56" customFormat="1">
      <c r="A44" s="84"/>
      <c r="B44" s="85" t="s">
        <v>115</v>
      </c>
      <c r="C44" s="85" t="s">
        <v>105</v>
      </c>
      <c r="D44" s="76" t="s">
        <v>143</v>
      </c>
      <c r="E44" s="88">
        <v>235607</v>
      </c>
      <c r="F44" s="88">
        <v>256145</v>
      </c>
      <c r="G44" s="81">
        <v>255762</v>
      </c>
      <c r="H44" s="88">
        <v>232852</v>
      </c>
      <c r="I44" s="223">
        <v>190270</v>
      </c>
      <c r="J44" s="68">
        <f t="shared" si="2"/>
        <v>-45337</v>
      </c>
      <c r="K44" s="229">
        <f t="shared" si="3"/>
        <v>-65875</v>
      </c>
      <c r="L44" s="68">
        <f t="shared" si="5"/>
        <v>-42582</v>
      </c>
      <c r="M44" s="73">
        <f t="shared" si="9"/>
        <v>0.8171284764571487</v>
      </c>
    </row>
    <row r="45" spans="1:13" s="56" customFormat="1">
      <c r="A45" s="84"/>
      <c r="B45" s="85" t="s">
        <v>115</v>
      </c>
      <c r="C45" s="85" t="s">
        <v>107</v>
      </c>
      <c r="D45" s="76" t="s">
        <v>347</v>
      </c>
      <c r="E45" s="88"/>
      <c r="F45" s="88"/>
      <c r="G45" s="81"/>
      <c r="H45" s="88">
        <v>32401</v>
      </c>
      <c r="I45" s="281">
        <v>9278</v>
      </c>
      <c r="J45" s="68"/>
      <c r="K45" s="229"/>
      <c r="L45" s="68"/>
      <c r="M45" s="73"/>
    </row>
    <row r="46" spans="1:13" s="56" customFormat="1">
      <c r="A46" s="84"/>
      <c r="B46" s="85" t="s">
        <v>115</v>
      </c>
      <c r="C46" s="85" t="s">
        <v>115</v>
      </c>
      <c r="D46" s="76" t="s">
        <v>144</v>
      </c>
      <c r="E46" s="88">
        <v>3007</v>
      </c>
      <c r="F46" s="88">
        <v>2999</v>
      </c>
      <c r="G46" s="97">
        <v>2781</v>
      </c>
      <c r="H46" s="88">
        <v>3348</v>
      </c>
      <c r="I46" s="225">
        <v>2049</v>
      </c>
      <c r="J46" s="68">
        <f t="shared" si="2"/>
        <v>-958</v>
      </c>
      <c r="K46" s="229">
        <f t="shared" si="3"/>
        <v>-950</v>
      </c>
      <c r="L46" s="68">
        <f t="shared" si="5"/>
        <v>-1299</v>
      </c>
      <c r="M46" s="73">
        <f t="shared" si="9"/>
        <v>0.61200716845878134</v>
      </c>
    </row>
    <row r="47" spans="1:13" s="56" customFormat="1">
      <c r="A47" s="84"/>
      <c r="B47" s="85" t="s">
        <v>115</v>
      </c>
      <c r="C47" s="85" t="s">
        <v>122</v>
      </c>
      <c r="D47" s="76" t="s">
        <v>145</v>
      </c>
      <c r="E47" s="88">
        <v>22291</v>
      </c>
      <c r="F47" s="88">
        <v>24453</v>
      </c>
      <c r="G47" s="97">
        <v>24695</v>
      </c>
      <c r="H47" s="88">
        <v>22924</v>
      </c>
      <c r="I47" s="223">
        <v>5217</v>
      </c>
      <c r="J47" s="68">
        <f t="shared" si="2"/>
        <v>-17074</v>
      </c>
      <c r="K47" s="229">
        <f t="shared" si="3"/>
        <v>-19236</v>
      </c>
      <c r="L47" s="68">
        <f t="shared" si="5"/>
        <v>-17707</v>
      </c>
      <c r="M47" s="73">
        <f t="shared" si="9"/>
        <v>0.22757808410399583</v>
      </c>
    </row>
    <row r="48" spans="1:13" s="55" customFormat="1">
      <c r="A48" s="94" t="s">
        <v>146</v>
      </c>
      <c r="B48" s="95" t="s">
        <v>129</v>
      </c>
      <c r="C48" s="95"/>
      <c r="D48" s="96" t="s">
        <v>147</v>
      </c>
      <c r="E48" s="97">
        <f>SUM(E50)</f>
        <v>24186</v>
      </c>
      <c r="F48" s="97">
        <f t="shared" ref="F48:I48" si="10">SUM(F50)</f>
        <v>31220</v>
      </c>
      <c r="G48" s="97">
        <f t="shared" si="10"/>
        <v>30951</v>
      </c>
      <c r="H48" s="97">
        <f t="shared" si="10"/>
        <v>33217</v>
      </c>
      <c r="I48" s="97">
        <f t="shared" si="10"/>
        <v>11227</v>
      </c>
      <c r="J48" s="68">
        <f t="shared" si="2"/>
        <v>-12959</v>
      </c>
      <c r="K48" s="229">
        <f t="shared" si="3"/>
        <v>-19993</v>
      </c>
      <c r="L48" s="68">
        <f t="shared" si="5"/>
        <v>-21990</v>
      </c>
      <c r="M48" s="73">
        <f t="shared" si="9"/>
        <v>0.33798958364692777</v>
      </c>
    </row>
    <row r="49" spans="1:14" s="50" customFormat="1">
      <c r="A49" s="70"/>
      <c r="B49" s="71"/>
      <c r="C49" s="71"/>
      <c r="D49" s="72" t="s">
        <v>104</v>
      </c>
      <c r="E49" s="73">
        <f>E48/E67</f>
        <v>3.7426708736767338E-2</v>
      </c>
      <c r="F49" s="73">
        <f>F48/F67</f>
        <v>4.8522865739934848E-2</v>
      </c>
      <c r="G49" s="73">
        <f>G48/G67</f>
        <v>4.6739655693144068E-2</v>
      </c>
      <c r="H49" s="73">
        <f>H48/H67</f>
        <v>5.2371349874420388E-2</v>
      </c>
      <c r="I49" s="73">
        <f>I48/I67</f>
        <v>2.5285808235961837E-2</v>
      </c>
      <c r="J49" s="68">
        <f t="shared" si="2"/>
        <v>-1.2140900500805501E-2</v>
      </c>
      <c r="K49" s="229">
        <f t="shared" si="3"/>
        <v>-2.3237057503973011E-2</v>
      </c>
      <c r="L49" s="68">
        <f t="shared" si="5"/>
        <v>-2.7085541638458551E-2</v>
      </c>
      <c r="M49" s="73">
        <f t="shared" si="9"/>
        <v>0.48281757672074294</v>
      </c>
    </row>
    <row r="50" spans="1:14" s="56" customFormat="1">
      <c r="A50" s="84"/>
      <c r="B50" s="85" t="s">
        <v>129</v>
      </c>
      <c r="C50" s="85" t="s">
        <v>103</v>
      </c>
      <c r="D50" s="108" t="s">
        <v>148</v>
      </c>
      <c r="E50" s="88">
        <v>24186</v>
      </c>
      <c r="F50" s="88">
        <v>31220</v>
      </c>
      <c r="G50" s="81">
        <v>30951</v>
      </c>
      <c r="H50" s="88">
        <v>33217</v>
      </c>
      <c r="I50" s="225">
        <v>11227</v>
      </c>
      <c r="J50" s="68">
        <f t="shared" si="2"/>
        <v>-12959</v>
      </c>
      <c r="K50" s="229">
        <f t="shared" si="3"/>
        <v>-19993</v>
      </c>
      <c r="L50" s="68">
        <f t="shared" si="5"/>
        <v>-21990</v>
      </c>
      <c r="M50" s="73">
        <f t="shared" si="9"/>
        <v>0.33798958364692777</v>
      </c>
    </row>
    <row r="51" spans="1:14" s="100" customFormat="1">
      <c r="A51" s="94">
        <v>9</v>
      </c>
      <c r="B51" s="95" t="s">
        <v>97</v>
      </c>
      <c r="C51" s="95"/>
      <c r="D51" s="109" t="s">
        <v>37</v>
      </c>
      <c r="E51" s="97">
        <f>SUM(E53:E57)</f>
        <v>54072</v>
      </c>
      <c r="F51" s="97">
        <f t="shared" ref="F51:I51" si="11">SUM(F53:F57)</f>
        <v>57762</v>
      </c>
      <c r="G51" s="97">
        <f t="shared" si="11"/>
        <v>57977</v>
      </c>
      <c r="H51" s="97">
        <f t="shared" si="11"/>
        <v>51792</v>
      </c>
      <c r="I51" s="97">
        <f t="shared" si="11"/>
        <v>56485</v>
      </c>
      <c r="J51" s="68">
        <f t="shared" si="2"/>
        <v>2413</v>
      </c>
      <c r="K51" s="229">
        <f t="shared" si="3"/>
        <v>-1277</v>
      </c>
      <c r="L51" s="68">
        <f t="shared" si="5"/>
        <v>4693</v>
      </c>
      <c r="M51" s="73">
        <f t="shared" ref="M51:M58" si="12">(I51/H51)</f>
        <v>1.0906124497991967</v>
      </c>
    </row>
    <row r="52" spans="1:14" s="50" customFormat="1">
      <c r="A52" s="70"/>
      <c r="B52" s="71"/>
      <c r="C52" s="71"/>
      <c r="D52" s="72" t="s">
        <v>104</v>
      </c>
      <c r="E52" s="73">
        <f>E51/E67</f>
        <v>8.3673902043102766E-2</v>
      </c>
      <c r="F52" s="73">
        <f>F51/F67</f>
        <v>8.9775072737671893E-2</v>
      </c>
      <c r="G52" s="73">
        <f>G51/G67</f>
        <v>8.7552099063726976E-2</v>
      </c>
      <c r="H52" s="73">
        <f>H51/H67</f>
        <v>8.1657493232260001E-2</v>
      </c>
      <c r="I52" s="73">
        <f>I51/I67</f>
        <v>0.12721732236646516</v>
      </c>
      <c r="J52" s="68">
        <f t="shared" si="2"/>
        <v>4.3543420323362392E-2</v>
      </c>
      <c r="K52" s="229">
        <f t="shared" si="3"/>
        <v>3.7442249628793264E-2</v>
      </c>
      <c r="L52" s="68">
        <f t="shared" si="5"/>
        <v>4.5559829134205157E-2</v>
      </c>
      <c r="M52" s="73">
        <f t="shared" si="12"/>
        <v>1.5579381307312294</v>
      </c>
    </row>
    <row r="53" spans="1:14" s="56" customFormat="1">
      <c r="A53" s="84"/>
      <c r="B53" s="85" t="s">
        <v>97</v>
      </c>
      <c r="C53" s="85" t="s">
        <v>103</v>
      </c>
      <c r="D53" s="108" t="s">
        <v>150</v>
      </c>
      <c r="E53" s="88">
        <v>869</v>
      </c>
      <c r="F53" s="88">
        <v>1753</v>
      </c>
      <c r="G53" s="81">
        <v>1753</v>
      </c>
      <c r="H53" s="88">
        <v>1614</v>
      </c>
      <c r="I53" s="225">
        <v>1614</v>
      </c>
      <c r="J53" s="68">
        <f t="shared" si="2"/>
        <v>745</v>
      </c>
      <c r="K53" s="229">
        <f t="shared" si="3"/>
        <v>-139</v>
      </c>
      <c r="L53" s="68">
        <f t="shared" si="5"/>
        <v>0</v>
      </c>
      <c r="M53" s="73">
        <f t="shared" si="12"/>
        <v>1</v>
      </c>
    </row>
    <row r="54" spans="1:14" s="56" customFormat="1">
      <c r="A54" s="84"/>
      <c r="B54" s="85" t="s">
        <v>97</v>
      </c>
      <c r="C54" s="85" t="s">
        <v>105</v>
      </c>
      <c r="D54" s="108" t="s">
        <v>151</v>
      </c>
      <c r="E54" s="88">
        <v>18786</v>
      </c>
      <c r="F54" s="88">
        <v>22654</v>
      </c>
      <c r="G54" s="97">
        <v>23117</v>
      </c>
      <c r="H54" s="88">
        <v>22939</v>
      </c>
      <c r="I54" s="223">
        <v>25553</v>
      </c>
      <c r="J54" s="68">
        <f t="shared" si="2"/>
        <v>6767</v>
      </c>
      <c r="K54" s="229">
        <f t="shared" si="3"/>
        <v>2899</v>
      </c>
      <c r="L54" s="68">
        <f t="shared" si="5"/>
        <v>2614</v>
      </c>
      <c r="M54" s="73">
        <f t="shared" si="12"/>
        <v>1.1139544008021274</v>
      </c>
    </row>
    <row r="55" spans="1:14" s="56" customFormat="1">
      <c r="A55" s="84"/>
      <c r="B55" s="85" t="s">
        <v>97</v>
      </c>
      <c r="C55" s="85" t="s">
        <v>107</v>
      </c>
      <c r="D55" s="108" t="s">
        <v>152</v>
      </c>
      <c r="E55" s="88">
        <v>11953</v>
      </c>
      <c r="F55" s="88">
        <v>9341</v>
      </c>
      <c r="G55" s="97">
        <v>11493</v>
      </c>
      <c r="H55" s="88">
        <v>654</v>
      </c>
      <c r="I55" s="225">
        <v>4009</v>
      </c>
      <c r="J55" s="68">
        <f t="shared" si="2"/>
        <v>-7944</v>
      </c>
      <c r="K55" s="229">
        <f t="shared" si="3"/>
        <v>-5332</v>
      </c>
      <c r="L55" s="68">
        <f t="shared" si="5"/>
        <v>3355</v>
      </c>
      <c r="M55" s="73">
        <f t="shared" si="12"/>
        <v>6.1299694189602443</v>
      </c>
    </row>
    <row r="56" spans="1:14" s="56" customFormat="1">
      <c r="A56" s="84"/>
      <c r="B56" s="85" t="s">
        <v>97</v>
      </c>
      <c r="C56" s="85" t="s">
        <v>109</v>
      </c>
      <c r="D56" s="108" t="s">
        <v>153</v>
      </c>
      <c r="E56" s="88">
        <v>21652</v>
      </c>
      <c r="F56" s="88">
        <v>23014</v>
      </c>
      <c r="G56" s="97">
        <v>20614</v>
      </c>
      <c r="H56" s="88">
        <v>25309</v>
      </c>
      <c r="I56" s="223">
        <v>25309</v>
      </c>
      <c r="J56" s="68">
        <f t="shared" si="2"/>
        <v>3657</v>
      </c>
      <c r="K56" s="229">
        <f t="shared" si="3"/>
        <v>2295</v>
      </c>
      <c r="L56" s="68">
        <f t="shared" si="5"/>
        <v>0</v>
      </c>
      <c r="M56" s="73">
        <f t="shared" si="12"/>
        <v>1</v>
      </c>
    </row>
    <row r="57" spans="1:14" s="56" customFormat="1">
      <c r="A57" s="84"/>
      <c r="B57" s="85" t="s">
        <v>97</v>
      </c>
      <c r="C57" s="85" t="s">
        <v>113</v>
      </c>
      <c r="D57" s="108" t="s">
        <v>154</v>
      </c>
      <c r="E57" s="88">
        <v>812</v>
      </c>
      <c r="F57" s="88">
        <v>1000</v>
      </c>
      <c r="G57" s="97">
        <v>1000</v>
      </c>
      <c r="H57" s="88">
        <v>1276</v>
      </c>
      <c r="I57" s="225">
        <v>0</v>
      </c>
      <c r="J57" s="68">
        <f t="shared" si="2"/>
        <v>-812</v>
      </c>
      <c r="K57" s="229">
        <f t="shared" si="3"/>
        <v>-1000</v>
      </c>
      <c r="L57" s="68">
        <f t="shared" si="5"/>
        <v>-1276</v>
      </c>
      <c r="M57" s="73">
        <f t="shared" si="12"/>
        <v>0</v>
      </c>
    </row>
    <row r="58" spans="1:14" s="56" customFormat="1">
      <c r="A58" s="110">
        <v>10</v>
      </c>
      <c r="B58" s="111" t="s">
        <v>116</v>
      </c>
      <c r="C58" s="85"/>
      <c r="D58" s="112" t="s">
        <v>156</v>
      </c>
      <c r="E58" s="97">
        <f>SUM(E60:E60)</f>
        <v>295</v>
      </c>
      <c r="F58" s="97">
        <f t="shared" ref="F58:I58" si="13">SUM(F60:F60)</f>
        <v>301</v>
      </c>
      <c r="G58" s="97">
        <f t="shared" si="13"/>
        <v>323</v>
      </c>
      <c r="H58" s="97">
        <f t="shared" si="13"/>
        <v>500</v>
      </c>
      <c r="I58" s="97">
        <f t="shared" si="13"/>
        <v>500</v>
      </c>
      <c r="J58" s="68">
        <f t="shared" si="2"/>
        <v>205</v>
      </c>
      <c r="K58" s="229">
        <f t="shared" si="3"/>
        <v>199</v>
      </c>
      <c r="L58" s="68">
        <f t="shared" si="5"/>
        <v>0</v>
      </c>
      <c r="M58" s="73">
        <f t="shared" si="12"/>
        <v>1</v>
      </c>
    </row>
    <row r="59" spans="1:14" s="50" customFormat="1">
      <c r="A59" s="70"/>
      <c r="B59" s="71"/>
      <c r="C59" s="71"/>
      <c r="D59" s="72" t="s">
        <v>104</v>
      </c>
      <c r="E59" s="73">
        <f>E58/E67</f>
        <v>4.5649876281098013E-4</v>
      </c>
      <c r="F59" s="73">
        <f>F58/F67</f>
        <v>4.6782135130430459E-4</v>
      </c>
      <c r="G59" s="73">
        <f>G58/G67</f>
        <v>4.8776804590758077E-4</v>
      </c>
      <c r="H59" s="73">
        <f>H58/H67</f>
        <v>7.8832149011681348E-4</v>
      </c>
      <c r="I59" s="73">
        <f>I58/I67</f>
        <v>1.1261159809371087E-3</v>
      </c>
      <c r="J59" s="68">
        <f t="shared" si="2"/>
        <v>6.6961721812612855E-4</v>
      </c>
      <c r="K59" s="229">
        <f t="shared" si="3"/>
        <v>6.5829462963280403E-4</v>
      </c>
      <c r="L59" s="68">
        <f t="shared" si="5"/>
        <v>3.377944908202952E-4</v>
      </c>
      <c r="M59" s="101"/>
    </row>
    <row r="60" spans="1:14" s="56" customFormat="1">
      <c r="A60" s="84"/>
      <c r="B60" s="85" t="s">
        <v>116</v>
      </c>
      <c r="C60" s="85" t="s">
        <v>103</v>
      </c>
      <c r="D60" s="108" t="s">
        <v>38</v>
      </c>
      <c r="E60" s="88">
        <v>295</v>
      </c>
      <c r="F60" s="88">
        <v>301</v>
      </c>
      <c r="G60" s="97">
        <v>323</v>
      </c>
      <c r="H60" s="88">
        <v>500</v>
      </c>
      <c r="I60" s="223">
        <v>500</v>
      </c>
      <c r="J60" s="68">
        <f t="shared" si="2"/>
        <v>205</v>
      </c>
      <c r="K60" s="229">
        <f t="shared" si="3"/>
        <v>199</v>
      </c>
      <c r="L60" s="68">
        <f t="shared" si="5"/>
        <v>0</v>
      </c>
      <c r="M60" s="73">
        <f>(I60/H60)</f>
        <v>1</v>
      </c>
    </row>
    <row r="61" spans="1:14" s="55" customFormat="1">
      <c r="A61" s="94">
        <v>11</v>
      </c>
      <c r="B61" s="95" t="s">
        <v>126</v>
      </c>
      <c r="C61" s="95"/>
      <c r="D61" s="109" t="s">
        <v>158</v>
      </c>
      <c r="E61" s="97">
        <f>SUM(E63:E65)</f>
        <v>120906</v>
      </c>
      <c r="F61" s="97">
        <f t="shared" ref="F61:H61" si="14">SUM(F63:F65)</f>
        <v>112122</v>
      </c>
      <c r="G61" s="97">
        <f t="shared" si="14"/>
        <v>122122</v>
      </c>
      <c r="H61" s="97">
        <f t="shared" si="14"/>
        <v>107801</v>
      </c>
      <c r="I61" s="97">
        <f>SUM(I63:I64)</f>
        <v>40359</v>
      </c>
      <c r="J61" s="68">
        <f t="shared" si="2"/>
        <v>-80547</v>
      </c>
      <c r="K61" s="229">
        <f t="shared" si="3"/>
        <v>-71763</v>
      </c>
      <c r="L61" s="68">
        <f t="shared" si="5"/>
        <v>-67442</v>
      </c>
      <c r="M61" s="73">
        <f>(I61/H61)</f>
        <v>0.37438428214951625</v>
      </c>
      <c r="N61" s="105"/>
    </row>
    <row r="62" spans="1:14" s="50" customFormat="1">
      <c r="A62" s="70"/>
      <c r="B62" s="71"/>
      <c r="C62" s="71"/>
      <c r="D62" s="72" t="s">
        <v>104</v>
      </c>
      <c r="E62" s="73">
        <f>E61/E67</f>
        <v>0.18709640480143852</v>
      </c>
      <c r="F62" s="73">
        <f>F61/F67</f>
        <v>0.17426267624897421</v>
      </c>
      <c r="G62" s="73">
        <f>G61/G67</f>
        <v>0.1844186046511628</v>
      </c>
      <c r="H62" s="73">
        <f>H61/H67</f>
        <v>0.16996368991216523</v>
      </c>
      <c r="I62" s="73">
        <f>I61/I67</f>
        <v>9.0897829749281539E-2</v>
      </c>
      <c r="J62" s="68">
        <f t="shared" si="2"/>
        <v>-9.6198575052156982E-2</v>
      </c>
      <c r="K62" s="229">
        <f t="shared" si="3"/>
        <v>-8.3364846499692669E-2</v>
      </c>
      <c r="L62" s="68">
        <f t="shared" si="5"/>
        <v>-7.9065860162883694E-2</v>
      </c>
      <c r="M62" s="73"/>
    </row>
    <row r="63" spans="1:14" s="105" customFormat="1" ht="30" customHeight="1">
      <c r="A63" s="344"/>
      <c r="B63" s="345" t="s">
        <v>126</v>
      </c>
      <c r="C63" s="345" t="s">
        <v>103</v>
      </c>
      <c r="D63" s="346" t="s">
        <v>159</v>
      </c>
      <c r="E63" s="347">
        <v>85363</v>
      </c>
      <c r="F63" s="348">
        <v>90244</v>
      </c>
      <c r="G63" s="349">
        <v>90244</v>
      </c>
      <c r="H63" s="347">
        <v>92801</v>
      </c>
      <c r="I63" s="350">
        <v>40359</v>
      </c>
      <c r="J63" s="218">
        <f t="shared" si="2"/>
        <v>-45004</v>
      </c>
      <c r="K63" s="351">
        <f t="shared" si="3"/>
        <v>-49885</v>
      </c>
      <c r="L63" s="218">
        <f t="shared" si="5"/>
        <v>-52442</v>
      </c>
      <c r="M63" s="207">
        <f>(I63/H63)</f>
        <v>0.43489833083695217</v>
      </c>
    </row>
    <row r="64" spans="1:14" s="105" customFormat="1" ht="30" customHeight="1">
      <c r="A64" s="352"/>
      <c r="B64" s="353" t="s">
        <v>126</v>
      </c>
      <c r="C64" s="353" t="s">
        <v>107</v>
      </c>
      <c r="D64" s="354" t="s">
        <v>309</v>
      </c>
      <c r="E64" s="242">
        <v>35543</v>
      </c>
      <c r="F64" s="236">
        <v>21878</v>
      </c>
      <c r="G64" s="118">
        <v>31878</v>
      </c>
      <c r="H64" s="242">
        <v>15000</v>
      </c>
      <c r="I64" s="224"/>
      <c r="J64" s="118">
        <f t="shared" si="2"/>
        <v>-35543</v>
      </c>
      <c r="K64" s="232">
        <f t="shared" si="3"/>
        <v>-21878</v>
      </c>
      <c r="L64" s="118">
        <f t="shared" si="5"/>
        <v>-15000</v>
      </c>
      <c r="M64" s="211"/>
    </row>
    <row r="65" spans="1:13" s="105" customFormat="1" ht="30" customHeight="1">
      <c r="A65" s="352">
        <v>12</v>
      </c>
      <c r="B65" s="353" t="s">
        <v>253</v>
      </c>
      <c r="C65" s="353" t="s">
        <v>254</v>
      </c>
      <c r="D65" s="354" t="s">
        <v>255</v>
      </c>
      <c r="E65" s="242"/>
      <c r="F65" s="236"/>
      <c r="G65" s="118"/>
      <c r="H65" s="242"/>
      <c r="I65" s="224">
        <v>11100</v>
      </c>
      <c r="J65" s="118">
        <f t="shared" si="2"/>
        <v>11100</v>
      </c>
      <c r="K65" s="232">
        <f t="shared" si="3"/>
        <v>11100</v>
      </c>
      <c r="L65" s="118">
        <f t="shared" si="5"/>
        <v>11100</v>
      </c>
      <c r="M65" s="235"/>
    </row>
    <row r="66" spans="1:13" s="105" customFormat="1" ht="30" customHeight="1">
      <c r="A66" s="213"/>
      <c r="B66" s="214"/>
      <c r="C66" s="214"/>
      <c r="D66" s="72" t="s">
        <v>104</v>
      </c>
      <c r="E66" s="216"/>
      <c r="F66" s="217"/>
      <c r="G66" s="218"/>
      <c r="H66" s="216"/>
      <c r="I66" s="227">
        <f>I65/I67*100</f>
        <v>2.4999774776803809</v>
      </c>
      <c r="J66" s="118">
        <f t="shared" si="2"/>
        <v>2.4999774776803809</v>
      </c>
      <c r="K66" s="232">
        <f t="shared" si="3"/>
        <v>2.4999774776803809</v>
      </c>
      <c r="L66" s="118">
        <f t="shared" si="5"/>
        <v>2.4999774776803809</v>
      </c>
      <c r="M66" s="235"/>
    </row>
    <row r="67" spans="1:13" s="55" customFormat="1" ht="15" customHeight="1">
      <c r="A67" s="113"/>
      <c r="B67" s="114"/>
      <c r="C67" s="114"/>
      <c r="D67" s="115" t="s">
        <v>160</v>
      </c>
      <c r="E67" s="116">
        <f>SUM(E9,E19,E22,E25,E32,E38,E41,E48,E51,E58,E61)</f>
        <v>646223</v>
      </c>
      <c r="F67" s="116">
        <f>SUM(F9,F19,F22,F25,F32,F38,F41,F48,F51,F58,F61)</f>
        <v>643408</v>
      </c>
      <c r="G67" s="116">
        <f>SUM(G9,G19,G22,G25,G32,G38,G41,G48,G51,G58,G61)</f>
        <v>662200</v>
      </c>
      <c r="H67" s="116">
        <f>SUM(H9,H19,H22,H25,H32,H38,H41,H48,H51,H58,H61)</f>
        <v>634259</v>
      </c>
      <c r="I67" s="228">
        <f>SUM(I9,I19,I22,I25,I32,I38,I41,I48,I51,I58,I61,I65)</f>
        <v>444004</v>
      </c>
      <c r="J67" s="68">
        <f t="shared" si="2"/>
        <v>-202219</v>
      </c>
      <c r="K67" s="229">
        <f t="shared" si="3"/>
        <v>-199404</v>
      </c>
      <c r="L67" s="355">
        <f t="shared" si="5"/>
        <v>-190255</v>
      </c>
      <c r="M67" s="356">
        <f>(I67/H67)</f>
        <v>0.70003578979565129</v>
      </c>
    </row>
    <row r="68" spans="1:13" s="55" customFormat="1" ht="15" customHeight="1">
      <c r="A68" s="48"/>
      <c r="B68" s="49"/>
      <c r="C68" s="49"/>
      <c r="D68" s="47"/>
      <c r="E68" s="119"/>
      <c r="F68" s="120"/>
      <c r="G68" s="120"/>
      <c r="H68" s="120"/>
      <c r="I68" s="122"/>
      <c r="J68" s="122"/>
      <c r="L68" s="122"/>
    </row>
    <row r="69" spans="1:13">
      <c r="A69" s="39"/>
      <c r="B69" s="40"/>
      <c r="C69" s="40"/>
      <c r="D69" s="41"/>
      <c r="E69" s="42"/>
      <c r="F69" s="33"/>
      <c r="G69" s="33"/>
      <c r="H69" s="33"/>
      <c r="I69" s="43"/>
      <c r="J69" s="43"/>
      <c r="L69" s="43"/>
    </row>
    <row r="70" spans="1:13">
      <c r="A70" s="39"/>
      <c r="B70" s="40"/>
      <c r="C70" s="40"/>
      <c r="D70" s="44"/>
      <c r="E70" s="45"/>
      <c r="F70" s="33"/>
      <c r="G70" s="33"/>
      <c r="H70" s="33"/>
      <c r="I70" s="46"/>
      <c r="J70" s="46"/>
      <c r="L70" s="46"/>
    </row>
    <row r="71" spans="1:13">
      <c r="A71" s="39"/>
      <c r="B71" s="40"/>
      <c r="C71" s="40"/>
      <c r="D71" s="47"/>
      <c r="E71" s="46"/>
      <c r="I71" s="46"/>
      <c r="J71" s="46"/>
      <c r="L71" s="46"/>
    </row>
    <row r="72" spans="1:13">
      <c r="A72" s="39"/>
      <c r="B72" s="40"/>
      <c r="C72" s="40"/>
      <c r="D72" s="41"/>
      <c r="E72" s="46"/>
      <c r="I72" s="46"/>
      <c r="J72" s="46"/>
      <c r="L72" s="46"/>
    </row>
    <row r="73" spans="1:13">
      <c r="A73" s="39"/>
      <c r="B73" s="40"/>
      <c r="C73" s="39"/>
      <c r="D73" s="41"/>
      <c r="E73" s="46"/>
      <c r="I73" s="46"/>
      <c r="J73" s="46"/>
      <c r="L73" s="46"/>
    </row>
    <row r="74" spans="1:13">
      <c r="A74" s="39"/>
      <c r="B74" s="40"/>
      <c r="C74" s="39"/>
      <c r="D74" s="41"/>
      <c r="E74" s="46"/>
      <c r="I74" s="46"/>
      <c r="J74" s="46"/>
      <c r="L74" s="46"/>
    </row>
    <row r="75" spans="1:13">
      <c r="A75" s="39"/>
      <c r="B75" s="40"/>
      <c r="C75" s="39"/>
      <c r="D75" s="41"/>
      <c r="E75" s="46"/>
      <c r="I75" s="46"/>
      <c r="J75" s="46"/>
      <c r="L75" s="46"/>
    </row>
    <row r="76" spans="1:13">
      <c r="A76" s="39"/>
      <c r="B76" s="40"/>
      <c r="C76" s="39"/>
      <c r="D76" s="41"/>
      <c r="E76" s="46"/>
      <c r="I76" s="46"/>
      <c r="J76" s="46"/>
      <c r="L76" s="46"/>
    </row>
    <row r="77" spans="1:13">
      <c r="A77" s="39"/>
      <c r="B77" s="40"/>
      <c r="C77" s="39"/>
      <c r="D77" s="41"/>
      <c r="E77" s="46"/>
      <c r="I77" s="46"/>
      <c r="J77" s="46"/>
      <c r="L77" s="46"/>
    </row>
    <row r="78" spans="1:13">
      <c r="A78" s="39"/>
      <c r="B78" s="40"/>
      <c r="C78" s="39"/>
      <c r="D78" s="41"/>
      <c r="E78" s="123"/>
      <c r="I78" s="123"/>
      <c r="J78" s="123"/>
      <c r="L78" s="123"/>
    </row>
    <row r="79" spans="1:13">
      <c r="A79" s="39"/>
      <c r="B79" s="40"/>
      <c r="C79" s="40"/>
      <c r="D79" s="41"/>
      <c r="E79" s="123"/>
      <c r="I79" s="123"/>
      <c r="J79" s="123"/>
      <c r="L79" s="123"/>
    </row>
    <row r="80" spans="1:13" s="50" customFormat="1">
      <c r="A80" s="48"/>
      <c r="B80" s="49"/>
      <c r="C80" s="49"/>
      <c r="D80" s="47"/>
      <c r="E80" s="123"/>
      <c r="I80" s="123"/>
      <c r="J80" s="123"/>
      <c r="L80" s="123"/>
    </row>
    <row r="81" spans="1:12" s="50" customFormat="1" hidden="1">
      <c r="A81" s="48"/>
      <c r="B81" s="49"/>
      <c r="C81" s="49"/>
      <c r="D81" s="47"/>
      <c r="E81" s="123"/>
      <c r="I81" s="123"/>
      <c r="J81" s="123"/>
      <c r="L81" s="123"/>
    </row>
    <row r="82" spans="1:12" s="50" customFormat="1">
      <c r="A82" s="48"/>
      <c r="B82" s="49"/>
      <c r="C82" s="49"/>
      <c r="D82" s="47"/>
      <c r="E82" s="123"/>
      <c r="I82" s="123"/>
      <c r="J82" s="123"/>
      <c r="L82" s="123"/>
    </row>
    <row r="83" spans="1:12" s="50" customFormat="1">
      <c r="A83" s="39"/>
      <c r="B83" s="40"/>
      <c r="C83" s="40"/>
      <c r="D83" s="41"/>
      <c r="E83" s="123"/>
      <c r="I83" s="123"/>
      <c r="J83" s="123"/>
      <c r="L83" s="123"/>
    </row>
    <row r="84" spans="1:12" s="50" customFormat="1">
      <c r="A84" s="48"/>
      <c r="B84" s="49"/>
      <c r="C84" s="49"/>
      <c r="D84" s="47"/>
      <c r="E84" s="123"/>
      <c r="I84" s="123"/>
      <c r="J84" s="123"/>
      <c r="L84" s="123"/>
    </row>
    <row r="85" spans="1:12">
      <c r="A85" s="39"/>
      <c r="B85" s="40"/>
      <c r="C85" s="40"/>
      <c r="D85" s="41"/>
      <c r="E85" s="123"/>
      <c r="I85" s="123"/>
      <c r="J85" s="123"/>
      <c r="L85" s="123"/>
    </row>
    <row r="86" spans="1:12">
      <c r="A86" s="39"/>
      <c r="B86" s="40"/>
      <c r="C86" s="40"/>
      <c r="D86" s="41"/>
      <c r="E86" s="123"/>
      <c r="I86" s="123"/>
      <c r="J86" s="123"/>
      <c r="L86" s="123"/>
    </row>
    <row r="87" spans="1:12">
      <c r="A87" s="39"/>
      <c r="B87" s="40"/>
      <c r="C87" s="40"/>
      <c r="D87" s="41"/>
      <c r="E87" s="123"/>
      <c r="I87" s="123"/>
      <c r="J87" s="123"/>
      <c r="L87" s="123"/>
    </row>
    <row r="88" spans="1:12">
      <c r="A88" s="39"/>
      <c r="B88" s="40"/>
      <c r="C88" s="39"/>
      <c r="D88" s="41"/>
      <c r="E88" s="123"/>
      <c r="I88" s="123"/>
      <c r="J88" s="123"/>
      <c r="L88" s="123"/>
    </row>
    <row r="89" spans="1:12">
      <c r="A89" s="39"/>
      <c r="B89" s="40"/>
      <c r="C89" s="39"/>
      <c r="D89" s="41"/>
      <c r="E89" s="123"/>
      <c r="I89" s="123"/>
      <c r="J89" s="123"/>
      <c r="L89" s="123"/>
    </row>
    <row r="90" spans="1:12" ht="25.5" hidden="1">
      <c r="A90" s="39"/>
      <c r="B90" s="40"/>
      <c r="C90" s="39">
        <v>3004</v>
      </c>
      <c r="D90" s="41" t="s">
        <v>161</v>
      </c>
      <c r="E90" s="123"/>
      <c r="I90" s="123"/>
      <c r="J90" s="123"/>
      <c r="L90" s="123"/>
    </row>
    <row r="91" spans="1:12" hidden="1">
      <c r="A91" s="39"/>
      <c r="B91" s="40"/>
      <c r="C91" s="39">
        <v>3003</v>
      </c>
      <c r="D91" s="41" t="s">
        <v>162</v>
      </c>
      <c r="E91" s="123"/>
      <c r="I91" s="123"/>
      <c r="J91" s="123"/>
      <c r="L91" s="123"/>
    </row>
    <row r="92" spans="1:12" ht="14.25" customHeight="1">
      <c r="A92" s="39"/>
      <c r="B92" s="40"/>
      <c r="C92" s="39"/>
      <c r="D92" s="41"/>
      <c r="E92" s="123"/>
      <c r="I92" s="123"/>
      <c r="J92" s="123"/>
      <c r="L92" s="123"/>
    </row>
    <row r="93" spans="1:12">
      <c r="A93" s="39"/>
      <c r="B93" s="40"/>
      <c r="C93" s="39"/>
      <c r="D93" s="41"/>
      <c r="E93" s="123"/>
      <c r="I93" s="123"/>
      <c r="J93" s="123"/>
      <c r="L93" s="123"/>
    </row>
    <row r="94" spans="1:12">
      <c r="A94" s="39"/>
      <c r="B94" s="40"/>
      <c r="C94" s="39"/>
      <c r="D94" s="41"/>
      <c r="E94" s="123"/>
      <c r="I94" s="123"/>
      <c r="J94" s="123"/>
      <c r="L94" s="123"/>
    </row>
    <row r="95" spans="1:12">
      <c r="A95" s="39"/>
      <c r="B95" s="40"/>
      <c r="C95" s="39"/>
      <c r="D95" s="41"/>
      <c r="E95" s="123"/>
      <c r="I95" s="123"/>
      <c r="J95" s="123"/>
      <c r="L95" s="123"/>
    </row>
    <row r="96" spans="1:12">
      <c r="A96" s="39"/>
      <c r="B96" s="40"/>
      <c r="C96" s="39"/>
      <c r="D96" s="41"/>
      <c r="E96" s="123"/>
      <c r="I96" s="123"/>
      <c r="J96" s="123"/>
      <c r="L96" s="123"/>
    </row>
    <row r="97" spans="1:12">
      <c r="A97" s="39"/>
      <c r="B97" s="40"/>
      <c r="C97" s="39"/>
      <c r="D97" s="41"/>
      <c r="E97" s="123"/>
      <c r="I97" s="123"/>
      <c r="J97" s="123"/>
      <c r="L97" s="123"/>
    </row>
    <row r="98" spans="1:12" hidden="1">
      <c r="A98" s="39"/>
      <c r="B98" s="40"/>
      <c r="C98" s="39"/>
      <c r="D98" s="41"/>
      <c r="E98" s="123"/>
      <c r="I98" s="123"/>
      <c r="J98" s="123"/>
      <c r="L98" s="123"/>
    </row>
    <row r="99" spans="1:12">
      <c r="A99" s="39"/>
      <c r="B99" s="40"/>
      <c r="C99" s="39"/>
      <c r="D99" s="47"/>
      <c r="E99" s="123"/>
      <c r="I99" s="123"/>
      <c r="J99" s="123"/>
      <c r="L99" s="123"/>
    </row>
    <row r="100" spans="1:12">
      <c r="A100" s="39"/>
      <c r="B100" s="40"/>
      <c r="C100" s="39"/>
      <c r="D100" s="51"/>
      <c r="E100" s="123"/>
      <c r="I100" s="123"/>
      <c r="J100" s="123"/>
      <c r="L100" s="123"/>
    </row>
    <row r="101" spans="1:12">
      <c r="A101" s="39"/>
      <c r="B101" s="40"/>
      <c r="C101" s="39"/>
      <c r="D101" s="41"/>
      <c r="E101" s="123"/>
      <c r="I101" s="123"/>
      <c r="J101" s="123"/>
      <c r="L101" s="123"/>
    </row>
    <row r="102" spans="1:12">
      <c r="A102" s="39"/>
      <c r="B102" s="40"/>
      <c r="C102" s="39"/>
      <c r="D102" s="41"/>
      <c r="E102" s="123"/>
      <c r="I102" s="123"/>
      <c r="J102" s="123"/>
      <c r="L102" s="123"/>
    </row>
    <row r="103" spans="1:12" ht="39.75" customHeight="1">
      <c r="A103" s="39"/>
      <c r="B103" s="40"/>
      <c r="C103" s="39"/>
      <c r="D103" s="51"/>
      <c r="E103" s="123"/>
      <c r="I103" s="123"/>
      <c r="J103" s="123"/>
      <c r="L103" s="123"/>
    </row>
    <row r="104" spans="1:12">
      <c r="A104" s="39"/>
      <c r="B104" s="40"/>
      <c r="C104" s="39"/>
      <c r="D104" s="51"/>
      <c r="E104" s="123"/>
      <c r="I104" s="123"/>
      <c r="J104" s="123"/>
      <c r="L104" s="123"/>
    </row>
    <row r="105" spans="1:12">
      <c r="A105" s="39"/>
      <c r="B105" s="40"/>
      <c r="C105" s="39"/>
      <c r="D105" s="51"/>
      <c r="E105" s="123"/>
      <c r="I105" s="123"/>
      <c r="J105" s="123"/>
      <c r="L105" s="123"/>
    </row>
    <row r="106" spans="1:12">
      <c r="A106" s="39"/>
      <c r="B106" s="40"/>
      <c r="C106" s="39"/>
      <c r="D106" s="51"/>
      <c r="E106" s="123"/>
      <c r="I106" s="123"/>
      <c r="J106" s="123"/>
      <c r="L106" s="123"/>
    </row>
    <row r="107" spans="1:12">
      <c r="A107" s="39"/>
      <c r="B107" s="40"/>
      <c r="C107" s="39"/>
      <c r="D107" s="51"/>
      <c r="E107" s="123"/>
      <c r="I107" s="123"/>
      <c r="J107" s="123"/>
      <c r="L107" s="123"/>
    </row>
    <row r="108" spans="1:12">
      <c r="A108" s="39"/>
      <c r="B108" s="40"/>
      <c r="C108" s="39"/>
      <c r="D108" s="51"/>
      <c r="E108" s="123"/>
      <c r="I108" s="123"/>
      <c r="J108" s="123"/>
      <c r="L108" s="123"/>
    </row>
    <row r="109" spans="1:12">
      <c r="A109" s="39"/>
      <c r="B109" s="40"/>
      <c r="C109" s="39"/>
      <c r="D109" s="51"/>
      <c r="E109" s="123"/>
      <c r="I109" s="123"/>
      <c r="J109" s="123"/>
      <c r="L109" s="123"/>
    </row>
    <row r="110" spans="1:12">
      <c r="A110" s="39"/>
      <c r="B110" s="40"/>
      <c r="C110" s="39"/>
      <c r="D110" s="51"/>
      <c r="E110" s="123"/>
      <c r="I110" s="123"/>
      <c r="J110" s="123"/>
      <c r="L110" s="123"/>
    </row>
    <row r="111" spans="1:12">
      <c r="A111" s="39"/>
      <c r="B111" s="40"/>
      <c r="C111" s="39"/>
      <c r="D111" s="51"/>
      <c r="E111" s="123"/>
      <c r="I111" s="123"/>
      <c r="J111" s="123"/>
      <c r="L111" s="123"/>
    </row>
    <row r="112" spans="1:12">
      <c r="A112" s="39"/>
      <c r="B112" s="40"/>
      <c r="C112" s="39"/>
      <c r="D112" s="51"/>
      <c r="E112" s="123"/>
      <c r="I112" s="123"/>
      <c r="J112" s="123"/>
      <c r="L112" s="123"/>
    </row>
    <row r="113" spans="1:12" ht="14.25" customHeight="1">
      <c r="A113" s="52"/>
      <c r="B113" s="53"/>
      <c r="C113" s="39"/>
      <c r="D113" s="51"/>
      <c r="E113" s="123"/>
      <c r="I113" s="123"/>
      <c r="J113" s="123"/>
      <c r="L113" s="123"/>
    </row>
    <row r="114" spans="1:12" ht="28.5" customHeight="1">
      <c r="A114" s="52"/>
      <c r="B114" s="53"/>
      <c r="C114" s="39"/>
      <c r="D114" s="51"/>
      <c r="E114" s="123"/>
      <c r="I114" s="123"/>
      <c r="J114" s="123"/>
      <c r="L114" s="123"/>
    </row>
    <row r="115" spans="1:12" ht="15" customHeight="1">
      <c r="A115" s="52"/>
      <c r="B115" s="53"/>
      <c r="C115" s="39"/>
      <c r="D115" s="51"/>
      <c r="E115" s="123"/>
      <c r="I115" s="123"/>
      <c r="J115" s="123"/>
      <c r="L115" s="123"/>
    </row>
    <row r="116" spans="1:12" s="50" customFormat="1">
      <c r="A116" s="48"/>
      <c r="B116" s="49"/>
      <c r="C116" s="48"/>
      <c r="D116" s="47"/>
      <c r="E116" s="123"/>
      <c r="I116" s="123"/>
      <c r="J116" s="123"/>
      <c r="L116" s="123"/>
    </row>
    <row r="117" spans="1:12" s="50" customFormat="1">
      <c r="A117" s="48"/>
      <c r="B117" s="49"/>
      <c r="C117" s="48"/>
      <c r="D117" s="47"/>
      <c r="E117" s="123"/>
      <c r="I117" s="123"/>
      <c r="J117" s="123"/>
      <c r="L117" s="123"/>
    </row>
    <row r="118" spans="1:12">
      <c r="A118" s="39"/>
      <c r="B118" s="40"/>
      <c r="C118" s="39"/>
      <c r="D118" s="41"/>
      <c r="E118" s="123"/>
      <c r="I118" s="123"/>
      <c r="J118" s="123"/>
      <c r="L118" s="123"/>
    </row>
    <row r="119" spans="1:12">
      <c r="A119" s="39"/>
      <c r="B119" s="40"/>
      <c r="C119" s="39"/>
      <c r="D119" s="41"/>
      <c r="E119" s="123"/>
      <c r="I119" s="123"/>
      <c r="J119" s="123"/>
      <c r="L119" s="123"/>
    </row>
    <row r="120" spans="1:12">
      <c r="A120" s="39"/>
      <c r="B120" s="40"/>
      <c r="C120" s="39"/>
      <c r="D120" s="41"/>
      <c r="E120" s="123"/>
      <c r="I120" s="123"/>
      <c r="J120" s="123"/>
      <c r="L120" s="123"/>
    </row>
    <row r="121" spans="1:12" s="55" customFormat="1">
      <c r="A121" s="48"/>
      <c r="B121" s="49"/>
      <c r="C121" s="48"/>
      <c r="D121" s="54"/>
      <c r="E121" s="123"/>
      <c r="I121" s="123"/>
      <c r="J121" s="123"/>
      <c r="L121" s="123"/>
    </row>
    <row r="122" spans="1:12" s="56" customFormat="1">
      <c r="A122" s="39"/>
      <c r="B122" s="40"/>
      <c r="C122" s="39"/>
      <c r="D122" s="51"/>
      <c r="E122" s="46"/>
      <c r="I122" s="46"/>
      <c r="J122" s="46"/>
      <c r="L122" s="46"/>
    </row>
    <row r="123" spans="1:12" s="55" customFormat="1">
      <c r="A123" s="48"/>
      <c r="B123" s="49"/>
      <c r="C123" s="39"/>
      <c r="D123" s="51"/>
      <c r="E123" s="123"/>
      <c r="I123" s="123"/>
      <c r="J123" s="123"/>
      <c r="L123" s="123"/>
    </row>
    <row r="124" spans="1:12" s="50" customFormat="1">
      <c r="A124" s="48"/>
      <c r="B124" s="49"/>
      <c r="C124" s="48"/>
      <c r="D124" s="47"/>
      <c r="E124" s="123"/>
      <c r="I124" s="123"/>
      <c r="J124" s="123"/>
      <c r="L124" s="123"/>
    </row>
    <row r="125" spans="1:12">
      <c r="A125" s="52"/>
      <c r="B125" s="53"/>
      <c r="C125" s="39"/>
      <c r="D125" s="41"/>
      <c r="E125" s="123"/>
      <c r="I125" s="123"/>
      <c r="J125" s="123"/>
      <c r="L125" s="123"/>
    </row>
    <row r="126" spans="1:12" ht="36.75" customHeight="1">
      <c r="A126" s="52"/>
      <c r="B126" s="53"/>
      <c r="C126" s="39"/>
      <c r="D126" s="41"/>
      <c r="E126" s="46"/>
      <c r="I126" s="46"/>
      <c r="J126" s="46"/>
      <c r="L126" s="46"/>
    </row>
    <row r="127" spans="1:12">
      <c r="A127" s="52"/>
      <c r="B127" s="53"/>
      <c r="C127" s="39"/>
      <c r="D127" s="41"/>
      <c r="E127" s="46"/>
      <c r="I127" s="46"/>
      <c r="J127" s="46"/>
      <c r="L127" s="46"/>
    </row>
    <row r="128" spans="1:12">
      <c r="A128" s="52"/>
      <c r="B128" s="53"/>
      <c r="C128" s="39"/>
      <c r="D128" s="41"/>
      <c r="E128" s="46"/>
      <c r="I128" s="46"/>
      <c r="J128" s="46"/>
      <c r="L128" s="46"/>
    </row>
    <row r="129" spans="1:12">
      <c r="A129" s="52"/>
      <c r="B129" s="53"/>
      <c r="C129" s="39"/>
      <c r="D129" s="41"/>
      <c r="E129" s="46"/>
      <c r="I129" s="46"/>
      <c r="J129" s="46"/>
      <c r="L129" s="46"/>
    </row>
    <row r="130" spans="1:12">
      <c r="A130" s="52"/>
      <c r="B130" s="53"/>
      <c r="C130" s="39"/>
      <c r="D130" s="41"/>
      <c r="E130" s="46"/>
      <c r="I130" s="46"/>
      <c r="J130" s="46"/>
      <c r="L130" s="46"/>
    </row>
    <row r="131" spans="1:12">
      <c r="A131" s="52"/>
      <c r="B131" s="53"/>
      <c r="C131" s="39"/>
      <c r="D131" s="41"/>
      <c r="E131" s="46"/>
      <c r="I131" s="46"/>
      <c r="J131" s="46"/>
      <c r="L131" s="46"/>
    </row>
    <row r="132" spans="1:12">
      <c r="A132" s="52"/>
      <c r="B132" s="53"/>
      <c r="C132" s="39"/>
      <c r="D132" s="41"/>
      <c r="E132" s="46"/>
      <c r="I132" s="46"/>
      <c r="J132" s="46"/>
      <c r="L132" s="46"/>
    </row>
    <row r="133" spans="1:12">
      <c r="A133" s="52"/>
      <c r="B133" s="53"/>
      <c r="C133" s="39"/>
      <c r="D133" s="41"/>
      <c r="E133" s="46"/>
      <c r="I133" s="46"/>
      <c r="J133" s="46"/>
      <c r="L133" s="46"/>
    </row>
    <row r="134" spans="1:12">
      <c r="A134" s="52"/>
      <c r="B134" s="53"/>
      <c r="C134" s="39"/>
      <c r="D134" s="41"/>
      <c r="E134" s="46"/>
      <c r="I134" s="46"/>
      <c r="J134" s="46"/>
      <c r="L134" s="46"/>
    </row>
    <row r="135" spans="1:12">
      <c r="A135" s="52"/>
      <c r="B135" s="53"/>
      <c r="C135" s="39"/>
      <c r="D135" s="41"/>
      <c r="E135" s="46"/>
      <c r="I135" s="46"/>
      <c r="J135" s="46"/>
      <c r="L135" s="46"/>
    </row>
    <row r="136" spans="1:12">
      <c r="A136" s="52"/>
      <c r="B136" s="53"/>
      <c r="C136" s="39"/>
      <c r="D136" s="41"/>
      <c r="E136" s="46"/>
      <c r="I136" s="46"/>
      <c r="J136" s="46"/>
      <c r="L136" s="46"/>
    </row>
    <row r="137" spans="1:12">
      <c r="A137" s="52"/>
      <c r="B137" s="53"/>
      <c r="C137" s="39"/>
      <c r="D137" s="41"/>
      <c r="E137" s="46"/>
      <c r="I137" s="46"/>
      <c r="J137" s="46"/>
      <c r="L137" s="46"/>
    </row>
    <row r="138" spans="1:12">
      <c r="A138" s="52"/>
      <c r="B138" s="53"/>
      <c r="C138" s="39"/>
      <c r="D138" s="41"/>
      <c r="E138" s="46"/>
      <c r="I138" s="46"/>
      <c r="J138" s="46"/>
      <c r="L138" s="46"/>
    </row>
    <row r="139" spans="1:12">
      <c r="A139" s="52"/>
      <c r="B139" s="53"/>
      <c r="C139" s="39"/>
      <c r="D139" s="41"/>
      <c r="E139" s="46"/>
      <c r="I139" s="46"/>
      <c r="J139" s="46"/>
      <c r="L139" s="46"/>
    </row>
    <row r="140" spans="1:12">
      <c r="A140" s="52"/>
      <c r="B140" s="53"/>
      <c r="C140" s="39"/>
      <c r="D140" s="41"/>
      <c r="E140" s="46"/>
      <c r="I140" s="46"/>
      <c r="J140" s="46"/>
      <c r="L140" s="46"/>
    </row>
    <row r="141" spans="1:12">
      <c r="A141" s="52"/>
      <c r="B141" s="53"/>
      <c r="C141" s="39"/>
      <c r="D141" s="41"/>
      <c r="E141" s="46"/>
      <c r="I141" s="46"/>
      <c r="J141" s="46"/>
      <c r="L141" s="46"/>
    </row>
    <row r="142" spans="1:12">
      <c r="A142" s="52"/>
      <c r="B142" s="53"/>
      <c r="C142" s="39"/>
      <c r="D142" s="41"/>
      <c r="E142" s="46"/>
      <c r="I142" s="46"/>
      <c r="J142" s="46"/>
      <c r="L142" s="46"/>
    </row>
    <row r="143" spans="1:12">
      <c r="A143" s="52"/>
      <c r="B143" s="53"/>
      <c r="C143" s="39"/>
      <c r="D143" s="41"/>
      <c r="E143" s="46"/>
      <c r="I143" s="46"/>
      <c r="J143" s="46"/>
      <c r="L143" s="46"/>
    </row>
    <row r="144" spans="1:12">
      <c r="A144" s="52"/>
      <c r="B144" s="53"/>
      <c r="C144" s="39"/>
      <c r="D144" s="41"/>
      <c r="E144" s="46"/>
      <c r="I144" s="46"/>
      <c r="J144" s="46"/>
      <c r="L144" s="46"/>
    </row>
    <row r="145" spans="1:12">
      <c r="A145" s="52"/>
      <c r="B145" s="53"/>
      <c r="C145" s="39"/>
      <c r="D145" s="41"/>
      <c r="E145" s="46"/>
      <c r="I145" s="46"/>
      <c r="J145" s="46"/>
      <c r="L145" s="46"/>
    </row>
    <row r="146" spans="1:12">
      <c r="A146" s="52"/>
      <c r="B146" s="53"/>
      <c r="C146" s="39"/>
      <c r="D146" s="41"/>
      <c r="E146" s="46"/>
      <c r="I146" s="46"/>
      <c r="J146" s="46"/>
      <c r="L146" s="46"/>
    </row>
    <row r="147" spans="1:12">
      <c r="A147" s="52"/>
      <c r="B147" s="53"/>
      <c r="C147" s="39"/>
      <c r="D147" s="41"/>
      <c r="E147" s="46"/>
      <c r="I147" s="46"/>
      <c r="J147" s="46"/>
      <c r="L147" s="46"/>
    </row>
    <row r="148" spans="1:12">
      <c r="A148" s="52"/>
      <c r="B148" s="53"/>
      <c r="C148" s="39"/>
      <c r="D148" s="41"/>
      <c r="E148" s="46"/>
      <c r="I148" s="46"/>
      <c r="J148" s="46"/>
      <c r="L148" s="46"/>
    </row>
    <row r="149" spans="1:12">
      <c r="A149" s="52"/>
      <c r="B149" s="53"/>
      <c r="C149" s="39"/>
      <c r="D149" s="41"/>
      <c r="E149" s="46"/>
      <c r="I149" s="46"/>
      <c r="J149" s="46"/>
      <c r="L149" s="46"/>
    </row>
    <row r="150" spans="1:12">
      <c r="A150" s="52"/>
      <c r="B150" s="53"/>
      <c r="C150" s="39"/>
      <c r="D150" s="41"/>
      <c r="E150" s="46"/>
      <c r="I150" s="46"/>
      <c r="J150" s="46"/>
      <c r="L150" s="46"/>
    </row>
    <row r="151" spans="1:12">
      <c r="A151" s="52"/>
      <c r="B151" s="53"/>
      <c r="C151" s="39"/>
      <c r="D151" s="41"/>
      <c r="E151" s="46"/>
      <c r="I151" s="46"/>
      <c r="J151" s="46"/>
      <c r="L151" s="46"/>
    </row>
    <row r="152" spans="1:12">
      <c r="A152" s="52"/>
      <c r="B152" s="53"/>
      <c r="C152" s="39"/>
      <c r="D152" s="41"/>
      <c r="E152" s="46"/>
      <c r="I152" s="46"/>
      <c r="J152" s="46"/>
      <c r="L152" s="46"/>
    </row>
    <row r="153" spans="1:12">
      <c r="A153" s="52"/>
      <c r="B153" s="53"/>
      <c r="C153" s="39"/>
      <c r="D153" s="41"/>
      <c r="E153" s="46"/>
      <c r="I153" s="46"/>
      <c r="J153" s="46"/>
      <c r="L153" s="46"/>
    </row>
    <row r="154" spans="1:12">
      <c r="A154" s="52"/>
      <c r="B154" s="53"/>
      <c r="C154" s="39"/>
      <c r="D154" s="41"/>
      <c r="E154" s="46"/>
      <c r="I154" s="46"/>
      <c r="J154" s="46"/>
      <c r="L154" s="46"/>
    </row>
    <row r="155" spans="1:12">
      <c r="A155" s="52"/>
      <c r="B155" s="53"/>
      <c r="C155" s="39"/>
      <c r="D155" s="41"/>
      <c r="E155" s="46"/>
      <c r="I155" s="46"/>
      <c r="J155" s="46"/>
      <c r="L155" s="46"/>
    </row>
    <row r="156" spans="1:12">
      <c r="A156" s="52"/>
      <c r="B156" s="53"/>
      <c r="C156" s="39"/>
      <c r="D156" s="41"/>
      <c r="E156" s="46"/>
      <c r="I156" s="46"/>
      <c r="J156" s="46"/>
      <c r="L156" s="46"/>
    </row>
    <row r="157" spans="1:12">
      <c r="A157" s="52"/>
      <c r="B157" s="53"/>
      <c r="C157" s="39"/>
      <c r="D157" s="41"/>
      <c r="E157" s="46"/>
      <c r="I157" s="46"/>
      <c r="J157" s="46"/>
      <c r="L157" s="46"/>
    </row>
    <row r="158" spans="1:12">
      <c r="A158" s="52"/>
      <c r="B158" s="53"/>
      <c r="C158" s="39"/>
      <c r="D158" s="41"/>
      <c r="E158" s="46"/>
      <c r="I158" s="46"/>
      <c r="J158" s="46"/>
      <c r="L158" s="46"/>
    </row>
    <row r="159" spans="1:12">
      <c r="A159" s="52"/>
      <c r="B159" s="53"/>
      <c r="C159" s="39"/>
      <c r="D159" s="41"/>
      <c r="E159" s="46"/>
      <c r="I159" s="46"/>
      <c r="J159" s="46"/>
      <c r="L159" s="46"/>
    </row>
    <row r="160" spans="1:12">
      <c r="A160" s="52"/>
      <c r="B160" s="53"/>
      <c r="C160" s="39"/>
      <c r="D160" s="41"/>
      <c r="E160" s="46"/>
      <c r="I160" s="46"/>
      <c r="J160" s="46"/>
      <c r="L160" s="46"/>
    </row>
    <row r="161" spans="1:12">
      <c r="A161" s="52"/>
      <c r="B161" s="53"/>
      <c r="C161" s="39"/>
      <c r="D161" s="41"/>
      <c r="E161" s="46"/>
      <c r="I161" s="46"/>
      <c r="J161" s="46"/>
      <c r="L161" s="46"/>
    </row>
    <row r="162" spans="1:12">
      <c r="A162" s="52"/>
      <c r="B162" s="53"/>
      <c r="C162" s="39"/>
      <c r="D162" s="41"/>
      <c r="E162" s="46"/>
      <c r="I162" s="46"/>
      <c r="J162" s="46"/>
      <c r="L162" s="46"/>
    </row>
    <row r="163" spans="1:12">
      <c r="A163" s="52"/>
      <c r="B163" s="53"/>
      <c r="C163" s="39"/>
      <c r="D163" s="41"/>
      <c r="E163" s="46"/>
      <c r="I163" s="46"/>
      <c r="J163" s="46"/>
      <c r="L163" s="46"/>
    </row>
    <row r="164" spans="1:12">
      <c r="A164" s="52"/>
      <c r="B164" s="53"/>
      <c r="C164" s="39"/>
      <c r="D164" s="41"/>
      <c r="E164" s="46"/>
      <c r="I164" s="46"/>
      <c r="J164" s="46"/>
      <c r="L164" s="46"/>
    </row>
    <row r="165" spans="1:12">
      <c r="A165" s="52"/>
      <c r="B165" s="53"/>
      <c r="C165" s="39"/>
      <c r="D165" s="41"/>
      <c r="E165" s="46"/>
      <c r="I165" s="46"/>
      <c r="J165" s="46"/>
      <c r="L165" s="46"/>
    </row>
    <row r="166" spans="1:12">
      <c r="A166" s="52"/>
      <c r="B166" s="53"/>
      <c r="C166" s="39"/>
      <c r="D166" s="41"/>
      <c r="E166" s="46"/>
      <c r="I166" s="46"/>
      <c r="J166" s="46"/>
      <c r="L166" s="46"/>
    </row>
    <row r="167" spans="1:12">
      <c r="A167" s="52"/>
      <c r="B167" s="53"/>
      <c r="C167" s="39"/>
      <c r="D167" s="41"/>
      <c r="E167" s="46"/>
      <c r="I167" s="46"/>
      <c r="J167" s="46"/>
      <c r="L167" s="46"/>
    </row>
    <row r="168" spans="1:12">
      <c r="A168" s="52"/>
      <c r="B168" s="53"/>
      <c r="C168" s="39"/>
      <c r="D168" s="41"/>
      <c r="E168" s="46"/>
      <c r="I168" s="46"/>
      <c r="J168" s="46"/>
      <c r="L168" s="46"/>
    </row>
    <row r="169" spans="1:12">
      <c r="A169" s="52"/>
      <c r="B169" s="53"/>
      <c r="C169" s="39"/>
      <c r="D169" s="41"/>
      <c r="E169" s="46"/>
      <c r="I169" s="46"/>
      <c r="J169" s="46"/>
      <c r="L169" s="46"/>
    </row>
    <row r="170" spans="1:12">
      <c r="A170" s="52"/>
      <c r="B170" s="53"/>
      <c r="C170" s="39"/>
      <c r="D170" s="41"/>
      <c r="E170" s="46"/>
      <c r="I170" s="46"/>
      <c r="J170" s="46"/>
      <c r="L170" s="46"/>
    </row>
    <row r="171" spans="1:12">
      <c r="A171" s="52"/>
      <c r="B171" s="53"/>
      <c r="C171" s="39"/>
      <c r="D171" s="41"/>
      <c r="E171" s="46"/>
      <c r="I171" s="46"/>
      <c r="J171" s="46"/>
      <c r="L171" s="46"/>
    </row>
    <row r="172" spans="1:12">
      <c r="A172" s="52"/>
      <c r="B172" s="53"/>
      <c r="C172" s="39"/>
      <c r="D172" s="41"/>
      <c r="E172" s="46"/>
      <c r="I172" s="46"/>
      <c r="J172" s="46"/>
      <c r="L172" s="46"/>
    </row>
    <row r="173" spans="1:12">
      <c r="A173" s="52"/>
      <c r="B173" s="53"/>
      <c r="C173" s="39"/>
      <c r="D173" s="41"/>
      <c r="E173" s="46"/>
      <c r="I173" s="46"/>
      <c r="J173" s="46"/>
      <c r="L173" s="46"/>
    </row>
    <row r="174" spans="1:12">
      <c r="A174" s="52"/>
      <c r="B174" s="53"/>
      <c r="C174" s="39"/>
      <c r="D174" s="41"/>
      <c r="E174" s="46"/>
      <c r="I174" s="46"/>
      <c r="J174" s="46"/>
      <c r="L174" s="46"/>
    </row>
    <row r="175" spans="1:12">
      <c r="A175" s="52"/>
      <c r="B175" s="53"/>
      <c r="C175" s="39"/>
      <c r="D175" s="41"/>
      <c r="E175" s="46"/>
      <c r="I175" s="46"/>
      <c r="J175" s="46"/>
      <c r="L175" s="46"/>
    </row>
    <row r="176" spans="1:12">
      <c r="A176" s="52"/>
      <c r="B176" s="53"/>
      <c r="C176" s="39"/>
      <c r="D176" s="41"/>
      <c r="E176" s="46"/>
      <c r="I176" s="46"/>
      <c r="J176" s="46"/>
      <c r="L176" s="46"/>
    </row>
    <row r="177" spans="1:12">
      <c r="A177" s="52"/>
      <c r="B177" s="53"/>
      <c r="C177" s="39"/>
      <c r="D177" s="41"/>
      <c r="E177" s="46"/>
      <c r="I177" s="46"/>
      <c r="J177" s="46"/>
      <c r="L177" s="46"/>
    </row>
    <row r="178" spans="1:12">
      <c r="A178" s="52"/>
      <c r="B178" s="53"/>
      <c r="C178" s="39"/>
      <c r="D178" s="41"/>
      <c r="E178" s="46"/>
      <c r="I178" s="46"/>
      <c r="J178" s="46"/>
      <c r="L178" s="46"/>
    </row>
    <row r="179" spans="1:12">
      <c r="A179" s="52"/>
      <c r="B179" s="53"/>
      <c r="C179" s="39"/>
      <c r="D179" s="41"/>
      <c r="E179" s="46"/>
      <c r="I179" s="46"/>
      <c r="J179" s="46"/>
      <c r="L179" s="46"/>
    </row>
    <row r="180" spans="1:12">
      <c r="A180" s="52"/>
      <c r="B180" s="53"/>
      <c r="C180" s="39"/>
      <c r="D180" s="41"/>
      <c r="E180" s="46"/>
      <c r="I180" s="46"/>
      <c r="J180" s="46"/>
      <c r="L180" s="46"/>
    </row>
    <row r="181" spans="1:12">
      <c r="A181" s="52"/>
      <c r="B181" s="53"/>
      <c r="C181" s="39"/>
      <c r="D181" s="41"/>
      <c r="E181" s="46"/>
      <c r="I181" s="46"/>
      <c r="J181" s="46"/>
      <c r="L181" s="46"/>
    </row>
    <row r="182" spans="1:12">
      <c r="A182" s="52"/>
      <c r="B182" s="53"/>
      <c r="C182" s="39"/>
      <c r="D182" s="41"/>
      <c r="E182" s="46"/>
      <c r="I182" s="46"/>
      <c r="J182" s="46"/>
      <c r="L182" s="46"/>
    </row>
    <row r="183" spans="1:12">
      <c r="A183" s="52"/>
      <c r="B183" s="53"/>
      <c r="C183" s="39"/>
      <c r="D183" s="41"/>
      <c r="E183" s="46"/>
      <c r="I183" s="46"/>
      <c r="J183" s="46"/>
      <c r="L183" s="46"/>
    </row>
    <row r="184" spans="1:12">
      <c r="A184" s="52"/>
      <c r="B184" s="53"/>
      <c r="C184" s="39"/>
      <c r="D184" s="41"/>
      <c r="E184" s="46"/>
      <c r="I184" s="46"/>
      <c r="J184" s="46"/>
      <c r="L184" s="46"/>
    </row>
    <row r="185" spans="1:12">
      <c r="A185" s="52"/>
      <c r="B185" s="53"/>
      <c r="C185" s="39"/>
      <c r="D185" s="41"/>
      <c r="E185" s="46"/>
      <c r="I185" s="46"/>
      <c r="J185" s="46"/>
      <c r="L185" s="46"/>
    </row>
    <row r="186" spans="1:12">
      <c r="A186" s="52"/>
      <c r="B186" s="53"/>
      <c r="C186" s="39"/>
      <c r="D186" s="41"/>
      <c r="E186" s="46"/>
      <c r="I186" s="46"/>
      <c r="J186" s="46"/>
      <c r="L186" s="46"/>
    </row>
    <row r="187" spans="1:12">
      <c r="A187" s="52"/>
      <c r="B187" s="53"/>
      <c r="C187" s="39"/>
      <c r="D187" s="41"/>
      <c r="E187" s="46"/>
      <c r="I187" s="46"/>
      <c r="J187" s="46"/>
      <c r="L187" s="46"/>
    </row>
    <row r="188" spans="1:12">
      <c r="A188" s="52"/>
      <c r="B188" s="53"/>
      <c r="C188" s="39"/>
      <c r="D188" s="41"/>
      <c r="E188" s="46"/>
      <c r="I188" s="46"/>
      <c r="J188" s="46"/>
      <c r="L188" s="46"/>
    </row>
    <row r="189" spans="1:12">
      <c r="A189" s="52"/>
      <c r="B189" s="53"/>
      <c r="C189" s="39"/>
      <c r="D189" s="41"/>
      <c r="E189" s="46"/>
      <c r="I189" s="46"/>
      <c r="J189" s="46"/>
      <c r="L189" s="46"/>
    </row>
    <row r="190" spans="1:12">
      <c r="A190" s="52"/>
      <c r="B190" s="53"/>
      <c r="C190" s="39"/>
      <c r="D190" s="41"/>
      <c r="E190" s="46"/>
      <c r="I190" s="46"/>
      <c r="J190" s="46"/>
      <c r="L190" s="46"/>
    </row>
    <row r="191" spans="1:12">
      <c r="A191" s="52"/>
      <c r="B191" s="53"/>
      <c r="C191" s="39"/>
      <c r="D191" s="41"/>
      <c r="E191" s="46"/>
      <c r="I191" s="46"/>
      <c r="J191" s="46"/>
      <c r="L191" s="46"/>
    </row>
    <row r="192" spans="1:12">
      <c r="A192" s="52"/>
      <c r="B192" s="53"/>
      <c r="C192" s="39"/>
      <c r="D192" s="41"/>
      <c r="E192" s="46"/>
      <c r="I192" s="46"/>
      <c r="J192" s="46"/>
      <c r="L192" s="46"/>
    </row>
    <row r="193" spans="1:12">
      <c r="A193" s="52"/>
      <c r="B193" s="53"/>
      <c r="C193" s="39"/>
      <c r="D193" s="41"/>
      <c r="E193" s="46"/>
      <c r="I193" s="46"/>
      <c r="J193" s="46"/>
      <c r="L193" s="46"/>
    </row>
    <row r="194" spans="1:12">
      <c r="A194" s="52"/>
      <c r="B194" s="53"/>
      <c r="C194" s="39"/>
      <c r="D194" s="41"/>
      <c r="E194" s="46"/>
      <c r="I194" s="46"/>
      <c r="J194" s="46"/>
      <c r="L194" s="46"/>
    </row>
    <row r="195" spans="1:12">
      <c r="A195" s="52"/>
      <c r="B195" s="53"/>
      <c r="C195" s="39"/>
      <c r="D195" s="41"/>
      <c r="E195" s="46"/>
      <c r="I195" s="46"/>
      <c r="J195" s="46"/>
      <c r="L195" s="46"/>
    </row>
    <row r="196" spans="1:12">
      <c r="A196" s="52"/>
      <c r="B196" s="53"/>
      <c r="C196" s="39"/>
      <c r="D196" s="41"/>
      <c r="E196" s="46"/>
      <c r="I196" s="46"/>
      <c r="J196" s="46"/>
      <c r="L196" s="46"/>
    </row>
    <row r="197" spans="1:12">
      <c r="A197" s="52"/>
      <c r="B197" s="53"/>
      <c r="C197" s="39"/>
      <c r="D197" s="41"/>
      <c r="E197" s="46"/>
      <c r="I197" s="46"/>
      <c r="J197" s="46"/>
      <c r="L197" s="46"/>
    </row>
    <row r="198" spans="1:12">
      <c r="A198" s="52"/>
      <c r="B198" s="53"/>
      <c r="C198" s="39"/>
      <c r="D198" s="41"/>
      <c r="E198" s="46"/>
      <c r="I198" s="46"/>
      <c r="J198" s="46"/>
      <c r="L198" s="46"/>
    </row>
    <row r="199" spans="1:12">
      <c r="A199" s="52"/>
      <c r="B199" s="53"/>
      <c r="C199" s="39"/>
      <c r="D199" s="41"/>
      <c r="E199" s="46"/>
      <c r="I199" s="46"/>
      <c r="J199" s="46"/>
      <c r="L199" s="46"/>
    </row>
    <row r="200" spans="1:12">
      <c r="A200" s="52"/>
      <c r="B200" s="53"/>
      <c r="C200" s="39"/>
      <c r="D200" s="41"/>
      <c r="E200" s="46"/>
      <c r="I200" s="46"/>
      <c r="J200" s="46"/>
      <c r="L200" s="46"/>
    </row>
    <row r="201" spans="1:12">
      <c r="A201" s="52"/>
      <c r="B201" s="53"/>
      <c r="C201" s="39"/>
      <c r="D201" s="41"/>
      <c r="E201" s="46"/>
      <c r="I201" s="46"/>
      <c r="J201" s="46"/>
      <c r="L201" s="46"/>
    </row>
    <row r="202" spans="1:12">
      <c r="A202" s="52"/>
      <c r="B202" s="53"/>
      <c r="C202" s="39"/>
      <c r="D202" s="41"/>
      <c r="E202" s="46"/>
      <c r="I202" s="46"/>
      <c r="J202" s="46"/>
      <c r="L202" s="46"/>
    </row>
    <row r="203" spans="1:12">
      <c r="A203" s="52"/>
      <c r="B203" s="53"/>
      <c r="C203" s="39"/>
      <c r="D203" s="41"/>
      <c r="E203" s="46"/>
      <c r="I203" s="46"/>
      <c r="J203" s="46"/>
      <c r="L203" s="46"/>
    </row>
    <row r="204" spans="1:12">
      <c r="A204" s="52"/>
      <c r="B204" s="53"/>
      <c r="C204" s="39"/>
      <c r="D204" s="41"/>
      <c r="E204" s="46"/>
      <c r="I204" s="46"/>
      <c r="J204" s="46"/>
      <c r="L204" s="46"/>
    </row>
    <row r="205" spans="1:12">
      <c r="A205" s="52"/>
      <c r="B205" s="53"/>
      <c r="C205" s="39"/>
      <c r="D205" s="41"/>
      <c r="E205" s="46"/>
      <c r="I205" s="46"/>
      <c r="J205" s="46"/>
      <c r="L205" s="46"/>
    </row>
    <row r="206" spans="1:12">
      <c r="A206" s="52"/>
      <c r="B206" s="53"/>
      <c r="C206" s="39"/>
      <c r="D206" s="41"/>
      <c r="E206" s="46"/>
      <c r="I206" s="46"/>
      <c r="J206" s="46"/>
      <c r="L206" s="46"/>
    </row>
    <row r="207" spans="1:12">
      <c r="A207" s="52"/>
      <c r="B207" s="53"/>
      <c r="C207" s="39"/>
      <c r="D207" s="41"/>
      <c r="E207" s="46"/>
      <c r="I207" s="46"/>
      <c r="J207" s="46"/>
      <c r="L207" s="46"/>
    </row>
    <row r="208" spans="1:12">
      <c r="A208" s="52"/>
      <c r="B208" s="53"/>
      <c r="C208" s="39"/>
      <c r="D208" s="41"/>
      <c r="E208" s="46"/>
      <c r="I208" s="46"/>
      <c r="J208" s="46"/>
      <c r="L208" s="46"/>
    </row>
    <row r="209" spans="1:12">
      <c r="A209" s="52"/>
      <c r="B209" s="53"/>
      <c r="C209" s="39"/>
      <c r="D209" s="41"/>
      <c r="E209" s="46"/>
      <c r="I209" s="46"/>
      <c r="J209" s="46"/>
      <c r="L209" s="46"/>
    </row>
    <row r="210" spans="1:12">
      <c r="A210" s="52"/>
      <c r="B210" s="53"/>
      <c r="C210" s="39"/>
      <c r="D210" s="41"/>
      <c r="E210" s="46"/>
      <c r="I210" s="46"/>
      <c r="J210" s="46"/>
      <c r="L210" s="46"/>
    </row>
    <row r="211" spans="1:12">
      <c r="A211" s="52"/>
      <c r="B211" s="53"/>
      <c r="C211" s="39"/>
      <c r="D211" s="41"/>
      <c r="E211" s="46"/>
      <c r="I211" s="46"/>
      <c r="J211" s="46"/>
      <c r="L211" s="46"/>
    </row>
    <row r="212" spans="1:12">
      <c r="A212" s="52"/>
      <c r="B212" s="53"/>
      <c r="C212" s="39"/>
      <c r="D212" s="41"/>
      <c r="E212" s="46"/>
      <c r="I212" s="46"/>
      <c r="J212" s="46"/>
      <c r="L212" s="46"/>
    </row>
    <row r="213" spans="1:12">
      <c r="A213" s="52"/>
      <c r="B213" s="53"/>
      <c r="C213" s="39"/>
      <c r="D213" s="41"/>
      <c r="E213" s="46"/>
      <c r="I213" s="46"/>
      <c r="J213" s="46"/>
      <c r="L213" s="46"/>
    </row>
    <row r="214" spans="1:12">
      <c r="A214" s="52"/>
      <c r="B214" s="53"/>
      <c r="C214" s="39"/>
      <c r="D214" s="41"/>
      <c r="E214" s="46"/>
      <c r="I214" s="46"/>
      <c r="J214" s="46"/>
      <c r="L214" s="46"/>
    </row>
    <row r="215" spans="1:12">
      <c r="A215" s="52"/>
      <c r="B215" s="53"/>
      <c r="C215" s="39"/>
      <c r="D215" s="41"/>
      <c r="E215" s="46"/>
      <c r="I215" s="46"/>
      <c r="J215" s="46"/>
      <c r="L215" s="46"/>
    </row>
    <row r="216" spans="1:12">
      <c r="A216" s="52"/>
      <c r="B216" s="53"/>
      <c r="C216" s="39"/>
      <c r="D216" s="41"/>
      <c r="E216" s="46"/>
      <c r="I216" s="46"/>
      <c r="J216" s="46"/>
      <c r="L216" s="46"/>
    </row>
    <row r="217" spans="1:12">
      <c r="A217" s="52"/>
      <c r="B217" s="53"/>
      <c r="C217" s="39"/>
      <c r="D217" s="41"/>
      <c r="E217" s="46"/>
      <c r="I217" s="46"/>
      <c r="J217" s="46"/>
      <c r="L217" s="46"/>
    </row>
    <row r="218" spans="1:12">
      <c r="A218" s="52"/>
      <c r="B218" s="53"/>
      <c r="C218" s="39"/>
      <c r="D218" s="41"/>
      <c r="E218" s="46"/>
      <c r="I218" s="46"/>
      <c r="J218" s="46"/>
      <c r="L218" s="46"/>
    </row>
    <row r="219" spans="1:12">
      <c r="A219" s="52"/>
      <c r="B219" s="53"/>
      <c r="C219" s="39"/>
      <c r="D219" s="41"/>
      <c r="E219" s="46"/>
      <c r="I219" s="46"/>
      <c r="J219" s="46"/>
      <c r="L219" s="46"/>
    </row>
    <row r="220" spans="1:12">
      <c r="A220" s="52"/>
      <c r="B220" s="53"/>
      <c r="C220" s="39"/>
      <c r="D220" s="41"/>
      <c r="E220" s="46"/>
      <c r="I220" s="46"/>
      <c r="J220" s="46"/>
      <c r="L220" s="46"/>
    </row>
    <row r="221" spans="1:12">
      <c r="A221" s="52"/>
      <c r="B221" s="53"/>
      <c r="C221" s="39"/>
      <c r="D221" s="41"/>
      <c r="E221" s="46"/>
      <c r="I221" s="46"/>
      <c r="J221" s="46"/>
      <c r="L221" s="46"/>
    </row>
    <row r="222" spans="1:12">
      <c r="A222" s="52"/>
      <c r="B222" s="53"/>
      <c r="C222" s="39"/>
      <c r="D222" s="41"/>
      <c r="E222" s="46"/>
      <c r="I222" s="46"/>
      <c r="J222" s="46"/>
      <c r="L222" s="46"/>
    </row>
    <row r="223" spans="1:12">
      <c r="A223" s="52"/>
      <c r="B223" s="53"/>
      <c r="C223" s="39"/>
      <c r="D223" s="53"/>
      <c r="E223" s="46"/>
      <c r="I223" s="46"/>
      <c r="J223" s="46"/>
      <c r="L223" s="46"/>
    </row>
    <row r="224" spans="1:12">
      <c r="A224" s="52"/>
      <c r="B224" s="53"/>
      <c r="C224" s="39"/>
      <c r="D224" s="53"/>
      <c r="E224" s="46"/>
      <c r="I224" s="46"/>
      <c r="J224" s="46"/>
      <c r="L224" s="46"/>
    </row>
    <row r="225" spans="1:12">
      <c r="A225" s="52"/>
      <c r="B225" s="53"/>
      <c r="C225" s="39"/>
      <c r="D225" s="53"/>
      <c r="E225" s="46"/>
      <c r="I225" s="46"/>
      <c r="J225" s="46"/>
      <c r="L225" s="46"/>
    </row>
    <row r="226" spans="1:12">
      <c r="A226" s="52"/>
      <c r="B226" s="53"/>
      <c r="C226" s="39"/>
      <c r="D226" s="53"/>
      <c r="E226" s="46"/>
      <c r="I226" s="46"/>
      <c r="J226" s="46"/>
      <c r="L226" s="46"/>
    </row>
    <row r="227" spans="1:12">
      <c r="A227" s="52"/>
      <c r="B227" s="53"/>
      <c r="C227" s="39"/>
      <c r="D227" s="53"/>
      <c r="E227" s="46"/>
      <c r="I227" s="46"/>
      <c r="J227" s="46"/>
      <c r="L227" s="46"/>
    </row>
    <row r="228" spans="1:12">
      <c r="A228" s="52"/>
      <c r="B228" s="53"/>
      <c r="C228" s="39"/>
      <c r="D228" s="53"/>
      <c r="E228" s="46"/>
      <c r="I228" s="46"/>
      <c r="J228" s="46"/>
      <c r="L228" s="46"/>
    </row>
    <row r="229" spans="1:12">
      <c r="A229" s="52"/>
      <c r="B229" s="53"/>
      <c r="C229" s="39"/>
      <c r="D229" s="53"/>
      <c r="E229" s="46"/>
      <c r="I229" s="46"/>
      <c r="J229" s="46"/>
      <c r="L229" s="46"/>
    </row>
    <row r="230" spans="1:12">
      <c r="A230" s="52"/>
      <c r="B230" s="53"/>
      <c r="C230" s="39"/>
      <c r="D230" s="53"/>
      <c r="E230" s="46"/>
      <c r="I230" s="46"/>
      <c r="J230" s="46"/>
      <c r="L230" s="46"/>
    </row>
    <row r="231" spans="1:12">
      <c r="A231" s="52"/>
      <c r="B231" s="53"/>
      <c r="C231" s="39"/>
      <c r="D231" s="53"/>
      <c r="E231" s="46"/>
      <c r="I231" s="46"/>
      <c r="J231" s="46"/>
      <c r="L231" s="46"/>
    </row>
    <row r="232" spans="1:12">
      <c r="A232" s="52"/>
      <c r="B232" s="53"/>
      <c r="C232" s="39"/>
      <c r="D232" s="53"/>
      <c r="E232" s="46"/>
      <c r="I232" s="46"/>
      <c r="J232" s="46"/>
      <c r="L232" s="46"/>
    </row>
    <row r="233" spans="1:12">
      <c r="A233" s="52"/>
      <c r="B233" s="53"/>
      <c r="C233" s="39"/>
      <c r="D233" s="53"/>
      <c r="E233" s="46"/>
      <c r="I233" s="46"/>
      <c r="J233" s="46"/>
      <c r="L233" s="46"/>
    </row>
    <row r="234" spans="1:12">
      <c r="A234" s="52"/>
      <c r="B234" s="53"/>
      <c r="C234" s="39"/>
      <c r="D234" s="53"/>
      <c r="E234" s="46"/>
      <c r="I234" s="46"/>
      <c r="J234" s="46"/>
      <c r="L234" s="46"/>
    </row>
    <row r="235" spans="1:12">
      <c r="A235" s="52"/>
      <c r="B235" s="53"/>
      <c r="C235" s="39"/>
      <c r="D235" s="53"/>
      <c r="E235" s="46"/>
      <c r="I235" s="46"/>
      <c r="J235" s="46"/>
      <c r="L235" s="46"/>
    </row>
    <row r="236" spans="1:12">
      <c r="A236" s="52"/>
      <c r="B236" s="53"/>
      <c r="C236" s="39"/>
      <c r="D236" s="53"/>
      <c r="E236" s="46"/>
      <c r="I236" s="46"/>
      <c r="J236" s="46"/>
      <c r="L236" s="46"/>
    </row>
    <row r="237" spans="1:12">
      <c r="A237" s="52"/>
      <c r="B237" s="53"/>
      <c r="C237" s="39"/>
      <c r="D237" s="53"/>
      <c r="E237" s="46"/>
      <c r="I237" s="46"/>
      <c r="J237" s="46"/>
      <c r="L237" s="46"/>
    </row>
    <row r="238" spans="1:12">
      <c r="A238" s="52"/>
      <c r="B238" s="53"/>
      <c r="C238" s="39"/>
      <c r="D238" s="53"/>
      <c r="E238" s="46"/>
      <c r="I238" s="46"/>
      <c r="J238" s="46"/>
      <c r="L238" s="46"/>
    </row>
    <row r="239" spans="1:12">
      <c r="A239" s="52"/>
      <c r="B239" s="53"/>
      <c r="C239" s="39"/>
      <c r="D239" s="53"/>
      <c r="E239" s="46"/>
      <c r="I239" s="46"/>
      <c r="J239" s="46"/>
      <c r="L239" s="46"/>
    </row>
    <row r="240" spans="1:12">
      <c r="A240" s="52"/>
      <c r="B240" s="53"/>
      <c r="C240" s="39"/>
      <c r="D240" s="53"/>
      <c r="E240" s="46"/>
      <c r="I240" s="46"/>
      <c r="J240" s="46"/>
      <c r="L240" s="46"/>
    </row>
    <row r="241" spans="1:12">
      <c r="A241" s="52"/>
      <c r="B241" s="53"/>
      <c r="C241" s="39"/>
      <c r="D241" s="53"/>
      <c r="E241" s="46"/>
      <c r="I241" s="46"/>
      <c r="J241" s="46"/>
      <c r="L241" s="46"/>
    </row>
    <row r="242" spans="1:12">
      <c r="A242" s="52"/>
      <c r="B242" s="53"/>
      <c r="C242" s="39"/>
      <c r="D242" s="53"/>
      <c r="E242" s="46"/>
      <c r="I242" s="46"/>
      <c r="J242" s="46"/>
      <c r="L242" s="46"/>
    </row>
    <row r="243" spans="1:12">
      <c r="A243" s="52"/>
      <c r="B243" s="53"/>
      <c r="C243" s="39"/>
      <c r="D243" s="53"/>
      <c r="E243" s="46"/>
      <c r="I243" s="46"/>
      <c r="J243" s="46"/>
      <c r="L243" s="46"/>
    </row>
    <row r="244" spans="1:12">
      <c r="A244" s="52"/>
      <c r="B244" s="53"/>
      <c r="C244" s="39"/>
      <c r="D244" s="53"/>
      <c r="E244" s="46"/>
      <c r="I244" s="46"/>
      <c r="J244" s="46"/>
      <c r="L244" s="46"/>
    </row>
    <row r="245" spans="1:12">
      <c r="A245" s="52"/>
      <c r="B245" s="53"/>
      <c r="C245" s="39"/>
      <c r="D245" s="53"/>
      <c r="E245" s="46"/>
      <c r="I245" s="46"/>
      <c r="J245" s="46"/>
      <c r="L245" s="46"/>
    </row>
    <row r="246" spans="1:12">
      <c r="A246" s="52"/>
      <c r="B246" s="53"/>
      <c r="C246" s="39"/>
      <c r="D246" s="53"/>
      <c r="E246" s="46"/>
      <c r="I246" s="46"/>
      <c r="J246" s="46"/>
      <c r="L246" s="46"/>
    </row>
    <row r="247" spans="1:12">
      <c r="A247" s="52"/>
      <c r="B247" s="53"/>
      <c r="C247" s="39"/>
      <c r="D247" s="53"/>
      <c r="E247" s="46"/>
      <c r="I247" s="46"/>
      <c r="J247" s="46"/>
      <c r="L247" s="46"/>
    </row>
    <row r="248" spans="1:12">
      <c r="A248" s="52"/>
      <c r="B248" s="53"/>
      <c r="C248" s="39"/>
      <c r="D248" s="53"/>
      <c r="E248" s="46"/>
      <c r="I248" s="46"/>
      <c r="J248" s="46"/>
      <c r="L248" s="46"/>
    </row>
    <row r="249" spans="1:12">
      <c r="A249" s="52"/>
      <c r="B249" s="53"/>
      <c r="C249" s="39"/>
      <c r="D249" s="53"/>
      <c r="E249" s="46"/>
      <c r="I249" s="46"/>
      <c r="J249" s="46"/>
      <c r="L249" s="46"/>
    </row>
    <row r="250" spans="1:12">
      <c r="A250" s="52"/>
      <c r="B250" s="53"/>
      <c r="C250" s="39"/>
      <c r="D250" s="53"/>
      <c r="E250" s="46"/>
      <c r="I250" s="46"/>
      <c r="J250" s="46"/>
      <c r="L250" s="46"/>
    </row>
    <row r="251" spans="1:12">
      <c r="A251" s="52"/>
      <c r="B251" s="53"/>
      <c r="C251" s="39"/>
      <c r="D251" s="53"/>
      <c r="E251" s="46"/>
      <c r="I251" s="46"/>
      <c r="J251" s="46"/>
      <c r="L251" s="46"/>
    </row>
    <row r="252" spans="1:12">
      <c r="A252" s="52"/>
      <c r="B252" s="53"/>
      <c r="C252" s="39"/>
      <c r="D252" s="53"/>
      <c r="E252" s="46"/>
      <c r="I252" s="46"/>
      <c r="J252" s="46"/>
      <c r="L252" s="46"/>
    </row>
    <row r="253" spans="1:12">
      <c r="A253" s="52"/>
      <c r="B253" s="53"/>
      <c r="C253" s="39"/>
      <c r="D253" s="53"/>
      <c r="E253" s="46"/>
      <c r="I253" s="46"/>
      <c r="J253" s="46"/>
      <c r="L253" s="46"/>
    </row>
    <row r="254" spans="1:12">
      <c r="A254" s="52"/>
      <c r="B254" s="53"/>
      <c r="C254" s="39"/>
      <c r="D254" s="53"/>
      <c r="E254" s="46"/>
      <c r="I254" s="46"/>
      <c r="J254" s="46"/>
      <c r="L254" s="46"/>
    </row>
    <row r="255" spans="1:12">
      <c r="A255" s="52"/>
      <c r="B255" s="53"/>
      <c r="C255" s="39"/>
      <c r="D255" s="53"/>
      <c r="E255" s="46"/>
      <c r="I255" s="46"/>
      <c r="J255" s="46"/>
      <c r="L255" s="46"/>
    </row>
    <row r="256" spans="1:12">
      <c r="A256" s="52"/>
      <c r="B256" s="53"/>
      <c r="C256" s="39"/>
      <c r="D256" s="53"/>
      <c r="E256" s="46"/>
      <c r="I256" s="46"/>
      <c r="J256" s="46"/>
      <c r="L256" s="46"/>
    </row>
    <row r="257" spans="1:12">
      <c r="A257" s="52"/>
      <c r="B257" s="53"/>
      <c r="C257" s="39"/>
      <c r="D257" s="53"/>
      <c r="E257" s="46"/>
      <c r="I257" s="46"/>
      <c r="J257" s="46"/>
      <c r="L257" s="46"/>
    </row>
    <row r="258" spans="1:12">
      <c r="A258" s="52"/>
      <c r="B258" s="53"/>
      <c r="C258" s="39"/>
      <c r="D258" s="53"/>
      <c r="E258" s="46"/>
      <c r="I258" s="46"/>
      <c r="J258" s="46"/>
      <c r="L258" s="46"/>
    </row>
    <row r="259" spans="1:12">
      <c r="A259" s="52"/>
      <c r="B259" s="53"/>
      <c r="C259" s="39"/>
      <c r="D259" s="53"/>
      <c r="E259" s="46"/>
      <c r="I259" s="46"/>
      <c r="J259" s="46"/>
      <c r="L259" s="46"/>
    </row>
    <row r="260" spans="1:12">
      <c r="A260" s="52"/>
      <c r="B260" s="53"/>
      <c r="C260" s="39"/>
      <c r="D260" s="53"/>
      <c r="E260" s="46"/>
      <c r="I260" s="46"/>
      <c r="J260" s="46"/>
      <c r="L260" s="46"/>
    </row>
    <row r="261" spans="1:12">
      <c r="A261" s="52"/>
      <c r="B261" s="53"/>
      <c r="C261" s="39"/>
      <c r="D261" s="53"/>
      <c r="E261" s="46"/>
      <c r="I261" s="46"/>
      <c r="J261" s="46"/>
      <c r="L261" s="46"/>
    </row>
    <row r="262" spans="1:12">
      <c r="A262" s="52"/>
      <c r="B262" s="53"/>
      <c r="C262" s="39"/>
      <c r="D262" s="53"/>
      <c r="E262" s="46"/>
      <c r="I262" s="46"/>
      <c r="J262" s="46"/>
      <c r="L262" s="46"/>
    </row>
    <row r="263" spans="1:12">
      <c r="A263" s="52"/>
      <c r="B263" s="53"/>
      <c r="C263" s="39"/>
      <c r="D263" s="53"/>
      <c r="E263" s="46"/>
      <c r="I263" s="46"/>
      <c r="J263" s="46"/>
      <c r="L263" s="46"/>
    </row>
    <row r="264" spans="1:12">
      <c r="A264" s="52"/>
      <c r="B264" s="53"/>
      <c r="C264" s="39"/>
      <c r="D264" s="53"/>
      <c r="E264" s="46"/>
      <c r="I264" s="46"/>
      <c r="J264" s="46"/>
      <c r="L264" s="46"/>
    </row>
    <row r="265" spans="1:12">
      <c r="A265" s="52"/>
      <c r="B265" s="53"/>
      <c r="C265" s="39"/>
      <c r="D265" s="53"/>
      <c r="E265" s="46"/>
      <c r="I265" s="46"/>
      <c r="J265" s="46"/>
      <c r="L265" s="46"/>
    </row>
    <row r="266" spans="1:12">
      <c r="A266" s="52"/>
      <c r="B266" s="53"/>
      <c r="C266" s="39"/>
      <c r="D266" s="53"/>
      <c r="E266" s="46"/>
      <c r="I266" s="46"/>
      <c r="J266" s="46"/>
      <c r="L266" s="46"/>
    </row>
    <row r="267" spans="1:12">
      <c r="A267" s="52"/>
      <c r="B267" s="53"/>
      <c r="C267" s="39"/>
      <c r="D267" s="53"/>
      <c r="E267" s="46"/>
      <c r="I267" s="46"/>
      <c r="J267" s="46"/>
      <c r="L267" s="46"/>
    </row>
    <row r="268" spans="1:12">
      <c r="A268" s="52"/>
      <c r="B268" s="53"/>
      <c r="C268" s="39"/>
      <c r="D268" s="53"/>
      <c r="E268" s="46"/>
      <c r="I268" s="46"/>
      <c r="J268" s="46"/>
      <c r="L268" s="46"/>
    </row>
    <row r="269" spans="1:12">
      <c r="A269" s="52"/>
      <c r="B269" s="53"/>
      <c r="C269" s="39"/>
      <c r="D269" s="53"/>
      <c r="E269" s="46"/>
      <c r="I269" s="46"/>
      <c r="J269" s="46"/>
      <c r="L269" s="46"/>
    </row>
    <row r="270" spans="1:12">
      <c r="A270" s="52"/>
      <c r="B270" s="53"/>
      <c r="C270" s="39"/>
      <c r="D270" s="53"/>
      <c r="E270" s="46"/>
      <c r="I270" s="46"/>
      <c r="J270" s="46"/>
      <c r="L270" s="46"/>
    </row>
    <row r="271" spans="1:12">
      <c r="A271" s="52"/>
      <c r="B271" s="53"/>
      <c r="C271" s="39"/>
      <c r="D271" s="53"/>
      <c r="E271" s="46"/>
      <c r="I271" s="46"/>
      <c r="J271" s="46"/>
      <c r="L271" s="46"/>
    </row>
    <row r="272" spans="1:12">
      <c r="A272" s="52"/>
      <c r="B272" s="53"/>
      <c r="C272" s="39"/>
      <c r="D272" s="53"/>
      <c r="E272" s="46"/>
      <c r="I272" s="46"/>
      <c r="J272" s="46"/>
      <c r="L272" s="46"/>
    </row>
    <row r="273" spans="1:4">
      <c r="A273" s="52"/>
      <c r="B273" s="53"/>
      <c r="C273" s="39"/>
      <c r="D273" s="53"/>
    </row>
    <row r="274" spans="1:4">
      <c r="A274" s="52"/>
      <c r="B274" s="53"/>
      <c r="C274" s="39"/>
      <c r="D274" s="53"/>
    </row>
    <row r="275" spans="1:4">
      <c r="A275" s="52"/>
      <c r="B275" s="53"/>
      <c r="C275" s="39"/>
      <c r="D275" s="53"/>
    </row>
    <row r="276" spans="1:4">
      <c r="A276" s="52"/>
      <c r="B276" s="53"/>
      <c r="C276" s="39"/>
      <c r="D276" s="53"/>
    </row>
    <row r="277" spans="1:4">
      <c r="A277" s="52"/>
      <c r="B277" s="53"/>
      <c r="C277" s="39"/>
      <c r="D277" s="53"/>
    </row>
    <row r="278" spans="1:4">
      <c r="A278" s="52"/>
      <c r="B278" s="53"/>
      <c r="C278" s="39"/>
      <c r="D278" s="53"/>
    </row>
    <row r="279" spans="1:4">
      <c r="A279" s="52"/>
      <c r="B279" s="53"/>
      <c r="C279" s="39"/>
      <c r="D279" s="53"/>
    </row>
    <row r="280" spans="1:4">
      <c r="A280" s="52"/>
      <c r="B280" s="53"/>
      <c r="C280" s="39"/>
      <c r="D280" s="53"/>
    </row>
    <row r="281" spans="1:4">
      <c r="A281" s="52"/>
      <c r="B281" s="53"/>
      <c r="C281" s="39"/>
      <c r="D281" s="53"/>
    </row>
    <row r="282" spans="1:4">
      <c r="A282" s="52"/>
      <c r="B282" s="53"/>
      <c r="C282" s="39"/>
      <c r="D282" s="53"/>
    </row>
    <row r="283" spans="1:4">
      <c r="A283" s="52"/>
      <c r="B283" s="53"/>
      <c r="C283" s="39"/>
      <c r="D283" s="53"/>
    </row>
    <row r="284" spans="1:4">
      <c r="A284" s="52"/>
      <c r="B284" s="53"/>
      <c r="C284" s="39"/>
      <c r="D284" s="53"/>
    </row>
    <row r="285" spans="1:4">
      <c r="A285" s="52"/>
      <c r="B285" s="53"/>
      <c r="C285" s="39"/>
      <c r="D285" s="53"/>
    </row>
    <row r="286" spans="1:4">
      <c r="A286" s="52"/>
      <c r="B286" s="53"/>
      <c r="C286" s="39"/>
      <c r="D286" s="53"/>
    </row>
    <row r="287" spans="1:4">
      <c r="A287" s="52"/>
      <c r="B287" s="53"/>
      <c r="C287" s="39"/>
      <c r="D287" s="53"/>
    </row>
    <row r="288" spans="1:4">
      <c r="A288" s="52"/>
      <c r="B288" s="53"/>
      <c r="C288" s="39"/>
      <c r="D288" s="53"/>
    </row>
    <row r="289" spans="1:4">
      <c r="A289" s="52"/>
      <c r="B289" s="53"/>
      <c r="C289" s="39"/>
      <c r="D289" s="53"/>
    </row>
    <row r="290" spans="1:4">
      <c r="A290" s="52"/>
      <c r="B290" s="53"/>
      <c r="C290" s="39"/>
      <c r="D290" s="53"/>
    </row>
    <row r="291" spans="1:4">
      <c r="A291" s="52"/>
      <c r="B291" s="53"/>
      <c r="C291" s="39"/>
      <c r="D291" s="53"/>
    </row>
    <row r="292" spans="1:4">
      <c r="A292" s="52"/>
      <c r="B292" s="53"/>
      <c r="C292" s="39"/>
      <c r="D292" s="53"/>
    </row>
    <row r="293" spans="1:4">
      <c r="A293" s="52"/>
      <c r="B293" s="53"/>
      <c r="C293" s="39"/>
      <c r="D293" s="53"/>
    </row>
    <row r="294" spans="1:4">
      <c r="A294" s="52"/>
      <c r="B294" s="53"/>
      <c r="C294" s="39"/>
      <c r="D294" s="53"/>
    </row>
    <row r="295" spans="1:4">
      <c r="A295" s="52"/>
      <c r="B295" s="53"/>
      <c r="C295" s="39"/>
      <c r="D295" s="53"/>
    </row>
    <row r="296" spans="1:4">
      <c r="A296" s="52"/>
      <c r="B296" s="53"/>
      <c r="C296" s="39"/>
      <c r="D296" s="53"/>
    </row>
    <row r="297" spans="1:4">
      <c r="A297" s="52"/>
      <c r="B297" s="53"/>
      <c r="C297" s="39"/>
      <c r="D297" s="53"/>
    </row>
    <row r="298" spans="1:4">
      <c r="A298" s="52"/>
      <c r="B298" s="53"/>
      <c r="C298" s="39"/>
      <c r="D298" s="53"/>
    </row>
    <row r="299" spans="1:4">
      <c r="A299" s="52"/>
      <c r="B299" s="53"/>
      <c r="C299" s="39"/>
      <c r="D299" s="53"/>
    </row>
    <row r="300" spans="1:4">
      <c r="A300" s="52"/>
      <c r="B300" s="53"/>
      <c r="C300" s="39"/>
      <c r="D300" s="53"/>
    </row>
    <row r="301" spans="1:4">
      <c r="A301" s="52"/>
      <c r="B301" s="53"/>
      <c r="C301" s="39"/>
      <c r="D301" s="53"/>
    </row>
    <row r="302" spans="1:4">
      <c r="A302" s="52"/>
      <c r="B302" s="53"/>
      <c r="C302" s="39"/>
      <c r="D302" s="53"/>
    </row>
    <row r="303" spans="1:4">
      <c r="A303" s="52"/>
      <c r="B303" s="53"/>
      <c r="C303" s="39"/>
      <c r="D303" s="53"/>
    </row>
    <row r="304" spans="1:4">
      <c r="A304" s="52"/>
      <c r="B304" s="53"/>
      <c r="C304" s="52"/>
      <c r="D304" s="53"/>
    </row>
    <row r="305" spans="1:4">
      <c r="A305" s="52"/>
      <c r="B305" s="53"/>
      <c r="C305" s="52"/>
      <c r="D305" s="53"/>
    </row>
    <row r="306" spans="1:4">
      <c r="A306" s="52"/>
      <c r="B306" s="53"/>
      <c r="C306" s="52"/>
      <c r="D306" s="53"/>
    </row>
    <row r="307" spans="1:4">
      <c r="A307" s="52"/>
      <c r="B307" s="53"/>
      <c r="C307" s="52"/>
      <c r="D307" s="53"/>
    </row>
    <row r="308" spans="1:4">
      <c r="A308" s="52"/>
      <c r="B308" s="53"/>
      <c r="C308" s="52"/>
      <c r="D308" s="53"/>
    </row>
    <row r="309" spans="1:4">
      <c r="A309" s="52"/>
      <c r="B309" s="53"/>
      <c r="C309" s="52"/>
      <c r="D309" s="53"/>
    </row>
    <row r="310" spans="1:4">
      <c r="A310" s="52"/>
      <c r="B310" s="53"/>
      <c r="C310" s="52"/>
      <c r="D310" s="53"/>
    </row>
    <row r="311" spans="1:4">
      <c r="A311" s="52"/>
      <c r="B311" s="53"/>
      <c r="C311" s="52"/>
      <c r="D311" s="53"/>
    </row>
    <row r="312" spans="1:4">
      <c r="A312" s="52"/>
      <c r="B312" s="53"/>
      <c r="C312" s="52"/>
      <c r="D312" s="53"/>
    </row>
    <row r="313" spans="1:4">
      <c r="A313" s="52"/>
      <c r="B313" s="53"/>
      <c r="C313" s="52"/>
      <c r="D313" s="53"/>
    </row>
    <row r="314" spans="1:4">
      <c r="A314" s="52"/>
      <c r="B314" s="53"/>
      <c r="C314" s="52"/>
      <c r="D314" s="53"/>
    </row>
    <row r="315" spans="1:4">
      <c r="A315" s="52"/>
      <c r="B315" s="53"/>
      <c r="C315" s="52"/>
      <c r="D315" s="53"/>
    </row>
    <row r="316" spans="1:4">
      <c r="A316" s="52"/>
      <c r="B316" s="53"/>
      <c r="C316" s="52"/>
      <c r="D316" s="53"/>
    </row>
    <row r="317" spans="1:4">
      <c r="A317" s="52"/>
      <c r="B317" s="53"/>
      <c r="C317" s="52"/>
      <c r="D317" s="53"/>
    </row>
    <row r="318" spans="1:4">
      <c r="A318" s="52"/>
      <c r="B318" s="53"/>
      <c r="C318" s="52"/>
      <c r="D318" s="53"/>
    </row>
    <row r="319" spans="1:4">
      <c r="A319" s="52"/>
      <c r="B319" s="53"/>
      <c r="C319" s="52"/>
      <c r="D319" s="53"/>
    </row>
    <row r="320" spans="1:4">
      <c r="A320" s="52"/>
      <c r="B320" s="53"/>
      <c r="C320" s="52"/>
      <c r="D320" s="53"/>
    </row>
    <row r="321" spans="1:4">
      <c r="A321" s="52"/>
      <c r="B321" s="53"/>
      <c r="C321" s="52"/>
      <c r="D321" s="53"/>
    </row>
    <row r="322" spans="1:4">
      <c r="A322" s="52"/>
      <c r="B322" s="53"/>
      <c r="C322" s="52"/>
      <c r="D322" s="53"/>
    </row>
    <row r="323" spans="1:4">
      <c r="A323" s="52"/>
      <c r="B323" s="53"/>
      <c r="C323" s="52"/>
      <c r="D323" s="53"/>
    </row>
    <row r="324" spans="1:4">
      <c r="A324" s="52"/>
      <c r="B324" s="53"/>
      <c r="C324" s="52"/>
      <c r="D324" s="53"/>
    </row>
    <row r="325" spans="1:4">
      <c r="A325" s="52"/>
      <c r="B325" s="53"/>
      <c r="C325" s="52"/>
      <c r="D325" s="53"/>
    </row>
    <row r="326" spans="1:4">
      <c r="A326" s="52"/>
      <c r="B326" s="53"/>
      <c r="C326" s="52"/>
      <c r="D326" s="53"/>
    </row>
    <row r="327" spans="1:4">
      <c r="A327" s="52"/>
      <c r="B327" s="53"/>
      <c r="C327" s="52"/>
      <c r="D327" s="53"/>
    </row>
    <row r="328" spans="1:4">
      <c r="A328" s="52"/>
      <c r="B328" s="53"/>
      <c r="C328" s="52"/>
      <c r="D328" s="53"/>
    </row>
    <row r="329" spans="1:4">
      <c r="A329" s="52"/>
      <c r="B329" s="53"/>
      <c r="C329" s="52"/>
      <c r="D329" s="53"/>
    </row>
    <row r="330" spans="1:4">
      <c r="A330" s="52"/>
      <c r="B330" s="53"/>
      <c r="C330" s="52"/>
      <c r="D330" s="53"/>
    </row>
    <row r="331" spans="1:4">
      <c r="A331" s="52"/>
      <c r="B331" s="53"/>
      <c r="C331" s="52"/>
      <c r="D331" s="53"/>
    </row>
    <row r="332" spans="1:4">
      <c r="A332" s="52"/>
      <c r="B332" s="53"/>
      <c r="C332" s="52"/>
      <c r="D332" s="53"/>
    </row>
    <row r="333" spans="1:4">
      <c r="A333" s="52"/>
      <c r="B333" s="53"/>
      <c r="C333" s="52"/>
      <c r="D333" s="53"/>
    </row>
    <row r="334" spans="1:4">
      <c r="A334" s="52"/>
      <c r="B334" s="53"/>
      <c r="C334" s="52"/>
      <c r="D334" s="53"/>
    </row>
    <row r="335" spans="1:4">
      <c r="A335" s="52"/>
      <c r="B335" s="53"/>
      <c r="C335" s="52"/>
      <c r="D335" s="53"/>
    </row>
    <row r="336" spans="1:4">
      <c r="A336" s="52"/>
      <c r="B336" s="53"/>
      <c r="C336" s="52"/>
      <c r="D336" s="53"/>
    </row>
    <row r="337" spans="1:4">
      <c r="A337" s="52"/>
      <c r="B337" s="53"/>
      <c r="C337" s="52"/>
      <c r="D337" s="53"/>
    </row>
    <row r="338" spans="1:4">
      <c r="A338" s="52"/>
      <c r="B338" s="53"/>
      <c r="C338" s="52"/>
      <c r="D338" s="53"/>
    </row>
    <row r="339" spans="1:4">
      <c r="A339" s="52"/>
      <c r="B339" s="53"/>
      <c r="C339" s="52"/>
      <c r="D339" s="53"/>
    </row>
    <row r="340" spans="1:4">
      <c r="A340" s="52"/>
      <c r="B340" s="53"/>
      <c r="C340" s="52"/>
      <c r="D340" s="53"/>
    </row>
    <row r="341" spans="1:4">
      <c r="A341" s="52"/>
      <c r="B341" s="53"/>
      <c r="C341" s="52"/>
      <c r="D341" s="53"/>
    </row>
    <row r="342" spans="1:4">
      <c r="A342" s="52"/>
      <c r="B342" s="53"/>
      <c r="C342" s="52"/>
      <c r="D342" s="53"/>
    </row>
    <row r="343" spans="1:4">
      <c r="A343" s="52"/>
      <c r="B343" s="53"/>
      <c r="C343" s="52"/>
      <c r="D343" s="53"/>
    </row>
    <row r="344" spans="1:4">
      <c r="A344" s="52"/>
      <c r="B344" s="53"/>
      <c r="C344" s="52"/>
      <c r="D344" s="53"/>
    </row>
    <row r="345" spans="1:4">
      <c r="A345" s="52"/>
      <c r="B345" s="53"/>
      <c r="C345" s="52"/>
      <c r="D345" s="53"/>
    </row>
    <row r="346" spans="1:4">
      <c r="A346" s="52"/>
      <c r="B346" s="53"/>
      <c r="C346" s="52"/>
      <c r="D346" s="53"/>
    </row>
    <row r="347" spans="1:4">
      <c r="A347" s="52"/>
      <c r="B347" s="53"/>
      <c r="C347" s="52"/>
      <c r="D347" s="53"/>
    </row>
    <row r="348" spans="1:4">
      <c r="A348" s="52"/>
      <c r="B348" s="53"/>
      <c r="C348" s="52"/>
      <c r="D348" s="53"/>
    </row>
    <row r="349" spans="1:4">
      <c r="A349" s="52"/>
      <c r="B349" s="53"/>
      <c r="C349" s="52"/>
      <c r="D349" s="53"/>
    </row>
    <row r="350" spans="1:4">
      <c r="A350" s="52"/>
      <c r="B350" s="53"/>
      <c r="C350" s="52"/>
      <c r="D350" s="53"/>
    </row>
    <row r="351" spans="1:4">
      <c r="A351" s="52"/>
      <c r="B351" s="53"/>
      <c r="C351" s="52"/>
      <c r="D351" s="53"/>
    </row>
    <row r="352" spans="1:4">
      <c r="A352" s="52"/>
      <c r="B352" s="53"/>
      <c r="C352" s="52"/>
      <c r="D352" s="53"/>
    </row>
    <row r="353" spans="1:4">
      <c r="A353" s="52"/>
      <c r="B353" s="53"/>
      <c r="C353" s="52"/>
      <c r="D353" s="53"/>
    </row>
    <row r="354" spans="1:4">
      <c r="A354" s="52"/>
      <c r="B354" s="53"/>
      <c r="C354" s="52"/>
      <c r="D354" s="53"/>
    </row>
    <row r="355" spans="1:4">
      <c r="A355" s="52"/>
      <c r="B355" s="53"/>
      <c r="C355" s="52"/>
      <c r="D355" s="53"/>
    </row>
    <row r="356" spans="1:4">
      <c r="A356" s="52"/>
      <c r="B356" s="53"/>
      <c r="C356" s="52"/>
      <c r="D356" s="53"/>
    </row>
    <row r="357" spans="1:4">
      <c r="A357" s="52"/>
      <c r="B357" s="53"/>
      <c r="C357" s="52"/>
      <c r="D357" s="53"/>
    </row>
    <row r="358" spans="1:4">
      <c r="A358" s="52"/>
      <c r="B358" s="53"/>
      <c r="C358" s="52"/>
      <c r="D358" s="53"/>
    </row>
    <row r="359" spans="1:4">
      <c r="A359" s="52"/>
      <c r="B359" s="53"/>
      <c r="C359" s="52"/>
      <c r="D359" s="53"/>
    </row>
    <row r="360" spans="1:4">
      <c r="A360" s="52"/>
      <c r="B360" s="53"/>
      <c r="C360" s="52"/>
      <c r="D360" s="53"/>
    </row>
    <row r="361" spans="1:4">
      <c r="A361" s="52"/>
      <c r="B361" s="53"/>
      <c r="C361" s="52"/>
      <c r="D361" s="53"/>
    </row>
    <row r="362" spans="1:4">
      <c r="A362" s="52"/>
      <c r="B362" s="53"/>
      <c r="C362" s="52"/>
      <c r="D362" s="53"/>
    </row>
    <row r="363" spans="1:4">
      <c r="A363" s="52"/>
      <c r="B363" s="53"/>
      <c r="C363" s="52"/>
      <c r="D363" s="53"/>
    </row>
    <row r="364" spans="1:4">
      <c r="A364" s="52"/>
      <c r="B364" s="53"/>
      <c r="C364" s="52"/>
      <c r="D364" s="53"/>
    </row>
    <row r="365" spans="1:4">
      <c r="A365" s="52"/>
      <c r="B365" s="53"/>
      <c r="C365" s="52"/>
      <c r="D365" s="53"/>
    </row>
    <row r="366" spans="1:4">
      <c r="A366" s="52"/>
      <c r="B366" s="53"/>
      <c r="C366" s="52"/>
      <c r="D366" s="53"/>
    </row>
    <row r="367" spans="1:4">
      <c r="A367" s="52"/>
      <c r="B367" s="53"/>
      <c r="C367" s="52"/>
      <c r="D367" s="53"/>
    </row>
    <row r="368" spans="1:4">
      <c r="A368" s="52"/>
      <c r="B368" s="53"/>
      <c r="C368" s="52"/>
      <c r="D368" s="53"/>
    </row>
    <row r="369" spans="1:4">
      <c r="A369" s="52"/>
      <c r="B369" s="53"/>
      <c r="C369" s="52"/>
      <c r="D369" s="53"/>
    </row>
    <row r="370" spans="1:4">
      <c r="A370" s="52"/>
      <c r="B370" s="53"/>
      <c r="C370" s="52"/>
      <c r="D370" s="53"/>
    </row>
    <row r="371" spans="1:4">
      <c r="A371" s="52"/>
      <c r="B371" s="53"/>
      <c r="C371" s="52"/>
      <c r="D371" s="53"/>
    </row>
    <row r="372" spans="1:4">
      <c r="A372" s="52"/>
      <c r="B372" s="53"/>
      <c r="C372" s="52"/>
      <c r="D372" s="53"/>
    </row>
    <row r="373" spans="1:4">
      <c r="A373" s="52"/>
      <c r="B373" s="53"/>
      <c r="C373" s="52"/>
      <c r="D373" s="53"/>
    </row>
    <row r="374" spans="1:4">
      <c r="A374" s="52"/>
      <c r="B374" s="53"/>
      <c r="C374" s="52"/>
      <c r="D374" s="53"/>
    </row>
    <row r="375" spans="1:4">
      <c r="A375" s="52"/>
      <c r="B375" s="53"/>
      <c r="C375" s="52"/>
      <c r="D375" s="53"/>
    </row>
    <row r="376" spans="1:4">
      <c r="A376" s="52"/>
      <c r="B376" s="53"/>
      <c r="C376" s="52"/>
      <c r="D376" s="53"/>
    </row>
    <row r="377" spans="1:4">
      <c r="A377" s="52"/>
      <c r="B377" s="53"/>
      <c r="C377" s="52"/>
      <c r="D377" s="53"/>
    </row>
    <row r="378" spans="1:4">
      <c r="A378" s="52"/>
      <c r="B378" s="53"/>
      <c r="C378" s="52"/>
      <c r="D378" s="53"/>
    </row>
    <row r="379" spans="1:4">
      <c r="A379" s="52"/>
      <c r="B379" s="53"/>
      <c r="C379" s="52"/>
      <c r="D379" s="53"/>
    </row>
    <row r="380" spans="1:4">
      <c r="A380" s="52"/>
      <c r="B380" s="53"/>
      <c r="C380" s="52"/>
      <c r="D380" s="53"/>
    </row>
    <row r="381" spans="1:4">
      <c r="A381" s="52"/>
      <c r="B381" s="53"/>
      <c r="C381" s="52"/>
      <c r="D381" s="53"/>
    </row>
    <row r="382" spans="1:4">
      <c r="A382" s="52"/>
      <c r="B382" s="53"/>
      <c r="C382" s="52"/>
      <c r="D382" s="53"/>
    </row>
    <row r="383" spans="1:4">
      <c r="A383" s="52"/>
      <c r="B383" s="53"/>
      <c r="C383" s="52"/>
      <c r="D383" s="53"/>
    </row>
    <row r="384" spans="1:4">
      <c r="A384" s="52"/>
      <c r="B384" s="53"/>
      <c r="C384" s="52"/>
      <c r="D384" s="53"/>
    </row>
    <row r="385" spans="1:4">
      <c r="A385" s="52"/>
      <c r="B385" s="53"/>
      <c r="C385" s="52"/>
      <c r="D385" s="53"/>
    </row>
    <row r="386" spans="1:4">
      <c r="A386" s="52"/>
      <c r="B386" s="53"/>
      <c r="C386" s="52"/>
      <c r="D386" s="53"/>
    </row>
    <row r="387" spans="1:4">
      <c r="A387" s="52"/>
      <c r="B387" s="53"/>
      <c r="C387" s="52"/>
      <c r="D387" s="53"/>
    </row>
    <row r="388" spans="1:4">
      <c r="A388" s="52"/>
      <c r="B388" s="53"/>
      <c r="C388" s="52"/>
      <c r="D388" s="53"/>
    </row>
    <row r="389" spans="1:4">
      <c r="A389" s="52"/>
      <c r="B389" s="53"/>
      <c r="C389" s="52"/>
      <c r="D389" s="53"/>
    </row>
    <row r="390" spans="1:4">
      <c r="A390" s="52"/>
      <c r="B390" s="53"/>
      <c r="C390" s="52"/>
      <c r="D390" s="53"/>
    </row>
    <row r="391" spans="1:4">
      <c r="A391" s="52"/>
      <c r="B391" s="53"/>
      <c r="C391" s="52"/>
      <c r="D391" s="53"/>
    </row>
    <row r="392" spans="1:4">
      <c r="A392" s="52"/>
      <c r="B392" s="53"/>
      <c r="C392" s="52"/>
      <c r="D392" s="53"/>
    </row>
    <row r="393" spans="1:4">
      <c r="A393" s="52"/>
      <c r="B393" s="53"/>
      <c r="C393" s="52"/>
      <c r="D393" s="53"/>
    </row>
    <row r="394" spans="1:4">
      <c r="A394" s="52"/>
      <c r="B394" s="53"/>
      <c r="C394" s="52"/>
      <c r="D394" s="53"/>
    </row>
    <row r="395" spans="1:4">
      <c r="A395" s="52"/>
      <c r="B395" s="53"/>
      <c r="C395" s="52"/>
      <c r="D395" s="53"/>
    </row>
    <row r="396" spans="1:4">
      <c r="A396" s="52"/>
      <c r="B396" s="53"/>
      <c r="C396" s="52"/>
      <c r="D396" s="53"/>
    </row>
    <row r="397" spans="1:4">
      <c r="A397" s="52"/>
      <c r="B397" s="53"/>
      <c r="C397" s="52"/>
      <c r="D397" s="53"/>
    </row>
    <row r="398" spans="1:4">
      <c r="A398" s="52"/>
      <c r="B398" s="53"/>
      <c r="C398" s="52"/>
      <c r="D398" s="53"/>
    </row>
    <row r="399" spans="1:4">
      <c r="A399" s="52"/>
      <c r="B399" s="53"/>
      <c r="C399" s="52"/>
      <c r="D399" s="53"/>
    </row>
    <row r="400" spans="1:4">
      <c r="A400" s="52"/>
      <c r="B400" s="53"/>
      <c r="C400" s="52"/>
      <c r="D400" s="53"/>
    </row>
    <row r="401" spans="1:4">
      <c r="A401" s="52"/>
      <c r="B401" s="53"/>
      <c r="C401" s="52"/>
      <c r="D401" s="53"/>
    </row>
    <row r="402" spans="1:4">
      <c r="A402" s="52"/>
      <c r="B402" s="53"/>
      <c r="C402" s="52"/>
      <c r="D402" s="53"/>
    </row>
    <row r="403" spans="1:4">
      <c r="A403" s="52"/>
      <c r="B403" s="53"/>
      <c r="C403" s="52"/>
      <c r="D403" s="53"/>
    </row>
    <row r="404" spans="1:4">
      <c r="A404" s="52"/>
      <c r="B404" s="53"/>
      <c r="C404" s="52"/>
      <c r="D404" s="53"/>
    </row>
    <row r="405" spans="1:4">
      <c r="A405" s="52"/>
      <c r="B405" s="53"/>
      <c r="C405" s="52"/>
      <c r="D405" s="53"/>
    </row>
    <row r="406" spans="1:4">
      <c r="A406" s="52"/>
      <c r="B406" s="53"/>
      <c r="C406" s="52"/>
      <c r="D406" s="53"/>
    </row>
    <row r="407" spans="1:4">
      <c r="A407" s="52"/>
      <c r="B407" s="53"/>
      <c r="C407" s="52"/>
      <c r="D407" s="53"/>
    </row>
    <row r="408" spans="1:4">
      <c r="A408" s="52"/>
      <c r="B408" s="53"/>
      <c r="C408" s="52"/>
      <c r="D408" s="53"/>
    </row>
    <row r="409" spans="1:4">
      <c r="A409" s="52"/>
      <c r="B409" s="53"/>
      <c r="C409" s="52"/>
      <c r="D409" s="53"/>
    </row>
    <row r="410" spans="1:4">
      <c r="A410" s="52"/>
      <c r="B410" s="53"/>
      <c r="C410" s="52"/>
      <c r="D410" s="53"/>
    </row>
    <row r="411" spans="1:4">
      <c r="A411" s="52"/>
      <c r="B411" s="53"/>
      <c r="C411" s="52"/>
      <c r="D411" s="53"/>
    </row>
    <row r="412" spans="1:4">
      <c r="A412" s="52"/>
      <c r="B412" s="53"/>
      <c r="C412" s="52"/>
      <c r="D412" s="53"/>
    </row>
    <row r="413" spans="1:4">
      <c r="A413" s="52"/>
      <c r="B413" s="53"/>
      <c r="C413" s="52"/>
      <c r="D413" s="53"/>
    </row>
    <row r="414" spans="1:4">
      <c r="A414" s="52"/>
      <c r="B414" s="53"/>
      <c r="C414" s="52"/>
      <c r="D414" s="53"/>
    </row>
    <row r="415" spans="1:4">
      <c r="A415" s="52"/>
      <c r="B415" s="53"/>
      <c r="C415" s="52"/>
      <c r="D415" s="53"/>
    </row>
    <row r="416" spans="1:4">
      <c r="A416" s="52"/>
      <c r="B416" s="53"/>
      <c r="C416" s="52"/>
      <c r="D416" s="53"/>
    </row>
    <row r="417" spans="1:4">
      <c r="A417" s="52"/>
      <c r="B417" s="53"/>
      <c r="C417" s="52"/>
      <c r="D417" s="53"/>
    </row>
    <row r="418" spans="1:4">
      <c r="A418" s="52"/>
      <c r="B418" s="53"/>
      <c r="C418" s="52"/>
      <c r="D418" s="53"/>
    </row>
    <row r="419" spans="1:4">
      <c r="A419" s="52"/>
      <c r="B419" s="53"/>
      <c r="C419" s="52"/>
      <c r="D419" s="53"/>
    </row>
    <row r="420" spans="1:4">
      <c r="A420" s="52"/>
      <c r="B420" s="53"/>
      <c r="C420" s="52"/>
      <c r="D420" s="53"/>
    </row>
    <row r="421" spans="1:4">
      <c r="A421" s="52"/>
      <c r="B421" s="53"/>
      <c r="C421" s="52"/>
      <c r="D421" s="53"/>
    </row>
    <row r="422" spans="1:4">
      <c r="A422" s="52"/>
      <c r="B422" s="53"/>
      <c r="C422" s="52"/>
      <c r="D422" s="53"/>
    </row>
    <row r="423" spans="1:4">
      <c r="A423" s="52"/>
      <c r="B423" s="53"/>
      <c r="C423" s="52"/>
      <c r="D423" s="53"/>
    </row>
    <row r="424" spans="1:4">
      <c r="A424" s="52"/>
      <c r="B424" s="53"/>
      <c r="C424" s="52"/>
      <c r="D424" s="53"/>
    </row>
    <row r="425" spans="1:4">
      <c r="A425" s="52"/>
      <c r="B425" s="53"/>
      <c r="C425" s="52"/>
      <c r="D425" s="53"/>
    </row>
    <row r="426" spans="1:4">
      <c r="A426" s="52"/>
      <c r="B426" s="53"/>
      <c r="C426" s="52"/>
      <c r="D426" s="53"/>
    </row>
    <row r="427" spans="1:4">
      <c r="A427" s="52"/>
      <c r="B427" s="53"/>
      <c r="C427" s="52"/>
      <c r="D427" s="53"/>
    </row>
    <row r="428" spans="1:4">
      <c r="A428" s="52"/>
      <c r="B428" s="53"/>
      <c r="C428" s="52"/>
      <c r="D428" s="53"/>
    </row>
    <row r="429" spans="1:4">
      <c r="A429" s="52"/>
      <c r="B429" s="53"/>
      <c r="C429" s="52"/>
      <c r="D429" s="53"/>
    </row>
    <row r="430" spans="1:4">
      <c r="A430" s="52"/>
      <c r="B430" s="53"/>
      <c r="C430" s="52"/>
      <c r="D430" s="53"/>
    </row>
    <row r="431" spans="1:4">
      <c r="A431" s="52"/>
      <c r="B431" s="53"/>
      <c r="C431" s="52"/>
      <c r="D431" s="53"/>
    </row>
    <row r="432" spans="1:4">
      <c r="A432" s="52"/>
      <c r="B432" s="53"/>
      <c r="C432" s="52"/>
      <c r="D432" s="53"/>
    </row>
    <row r="433" spans="1:4">
      <c r="A433" s="52"/>
      <c r="B433" s="53"/>
      <c r="C433" s="52"/>
      <c r="D433" s="53"/>
    </row>
    <row r="434" spans="1:4">
      <c r="A434" s="52"/>
      <c r="B434" s="53"/>
      <c r="C434" s="52"/>
      <c r="D434" s="53"/>
    </row>
    <row r="435" spans="1:4">
      <c r="A435" s="52"/>
      <c r="B435" s="53"/>
      <c r="C435" s="52"/>
      <c r="D435" s="53"/>
    </row>
    <row r="436" spans="1:4">
      <c r="A436" s="52"/>
      <c r="B436" s="53"/>
      <c r="C436" s="52"/>
      <c r="D436" s="53"/>
    </row>
    <row r="437" spans="1:4">
      <c r="A437" s="52"/>
      <c r="B437" s="53"/>
      <c r="C437" s="52"/>
      <c r="D437" s="53"/>
    </row>
    <row r="438" spans="1:4">
      <c r="A438" s="52"/>
      <c r="B438" s="53"/>
      <c r="C438" s="52"/>
      <c r="D438" s="53"/>
    </row>
    <row r="439" spans="1:4">
      <c r="A439" s="52"/>
      <c r="B439" s="53"/>
      <c r="C439" s="52"/>
      <c r="D439" s="53"/>
    </row>
    <row r="440" spans="1:4">
      <c r="A440" s="52"/>
      <c r="B440" s="53"/>
      <c r="C440" s="52"/>
      <c r="D440" s="53"/>
    </row>
    <row r="441" spans="1:4">
      <c r="A441" s="52"/>
      <c r="B441" s="53"/>
      <c r="C441" s="52"/>
      <c r="D441" s="53"/>
    </row>
    <row r="442" spans="1:4">
      <c r="A442" s="52"/>
      <c r="B442" s="53"/>
      <c r="C442" s="52"/>
      <c r="D442" s="53"/>
    </row>
    <row r="443" spans="1:4">
      <c r="A443" s="52"/>
      <c r="B443" s="53"/>
      <c r="C443" s="52"/>
      <c r="D443" s="53"/>
    </row>
    <row r="444" spans="1:4">
      <c r="A444" s="52"/>
      <c r="B444" s="53"/>
      <c r="C444" s="52"/>
      <c r="D444" s="53"/>
    </row>
    <row r="445" spans="1:4">
      <c r="A445" s="52"/>
      <c r="B445" s="53"/>
      <c r="C445" s="52"/>
      <c r="D445" s="53"/>
    </row>
    <row r="446" spans="1:4">
      <c r="A446" s="52"/>
      <c r="B446" s="53"/>
      <c r="C446" s="52"/>
      <c r="D446" s="53"/>
    </row>
    <row r="447" spans="1:4">
      <c r="A447" s="52"/>
      <c r="B447" s="53"/>
      <c r="C447" s="52"/>
      <c r="D447" s="53"/>
    </row>
    <row r="448" spans="1:4">
      <c r="A448" s="52"/>
      <c r="B448" s="53"/>
      <c r="C448" s="52"/>
      <c r="D448" s="53"/>
    </row>
    <row r="449" spans="1:4">
      <c r="A449" s="52"/>
      <c r="B449" s="53"/>
      <c r="C449" s="52"/>
      <c r="D449" s="53"/>
    </row>
    <row r="450" spans="1:4">
      <c r="A450" s="52"/>
      <c r="B450" s="53"/>
      <c r="C450" s="52"/>
      <c r="D450" s="53"/>
    </row>
    <row r="451" spans="1:4">
      <c r="A451" s="52"/>
      <c r="B451" s="53"/>
      <c r="C451" s="52"/>
      <c r="D451" s="53"/>
    </row>
    <row r="452" spans="1:4">
      <c r="A452" s="52"/>
      <c r="B452" s="53"/>
      <c r="C452" s="52"/>
      <c r="D452" s="53"/>
    </row>
    <row r="453" spans="1:4">
      <c r="A453" s="52"/>
      <c r="B453" s="53"/>
      <c r="C453" s="52"/>
      <c r="D453" s="53"/>
    </row>
    <row r="454" spans="1:4">
      <c r="A454" s="52"/>
      <c r="B454" s="53"/>
      <c r="C454" s="52"/>
      <c r="D454" s="53"/>
    </row>
    <row r="455" spans="1:4">
      <c r="A455" s="52"/>
      <c r="B455" s="53"/>
      <c r="C455" s="52"/>
      <c r="D455" s="53"/>
    </row>
    <row r="456" spans="1:4">
      <c r="A456" s="52"/>
      <c r="B456" s="53"/>
      <c r="C456" s="52"/>
      <c r="D456" s="53"/>
    </row>
    <row r="457" spans="1:4">
      <c r="A457" s="52"/>
      <c r="B457" s="53"/>
      <c r="C457" s="52"/>
      <c r="D457" s="53"/>
    </row>
    <row r="458" spans="1:4">
      <c r="A458" s="52"/>
      <c r="B458" s="53"/>
      <c r="C458" s="52"/>
      <c r="D458" s="53"/>
    </row>
    <row r="459" spans="1:4">
      <c r="A459" s="52"/>
      <c r="B459" s="53"/>
      <c r="C459" s="52"/>
      <c r="D459" s="53"/>
    </row>
    <row r="460" spans="1:4">
      <c r="A460" s="52"/>
      <c r="B460" s="53"/>
      <c r="C460" s="52"/>
      <c r="D460" s="53"/>
    </row>
    <row r="461" spans="1:4">
      <c r="A461" s="52"/>
      <c r="B461" s="53"/>
      <c r="C461" s="52"/>
      <c r="D461" s="53"/>
    </row>
    <row r="462" spans="1:4">
      <c r="A462" s="52"/>
      <c r="B462" s="53"/>
      <c r="C462" s="52"/>
      <c r="D462" s="53"/>
    </row>
    <row r="463" spans="1:4">
      <c r="A463" s="52"/>
      <c r="B463" s="53"/>
      <c r="C463" s="52"/>
      <c r="D463" s="53"/>
    </row>
    <row r="464" spans="1:4">
      <c r="A464" s="52"/>
      <c r="B464" s="53"/>
      <c r="C464" s="52"/>
      <c r="D464" s="53"/>
    </row>
    <row r="465" spans="1:4">
      <c r="A465" s="52"/>
      <c r="B465" s="53"/>
      <c r="C465" s="52"/>
      <c r="D465" s="53"/>
    </row>
    <row r="466" spans="1:4">
      <c r="A466" s="52"/>
      <c r="B466" s="53"/>
      <c r="C466" s="52"/>
      <c r="D466" s="53"/>
    </row>
    <row r="467" spans="1:4">
      <c r="A467" s="52"/>
      <c r="B467" s="53"/>
      <c r="C467" s="52"/>
      <c r="D467" s="53"/>
    </row>
    <row r="468" spans="1:4">
      <c r="A468" s="52"/>
      <c r="B468" s="53"/>
      <c r="C468" s="52"/>
      <c r="D468" s="53"/>
    </row>
    <row r="469" spans="1:4">
      <c r="A469" s="52"/>
      <c r="B469" s="53"/>
      <c r="C469" s="52"/>
      <c r="D469" s="53"/>
    </row>
    <row r="470" spans="1:4">
      <c r="A470" s="52"/>
      <c r="B470" s="53"/>
      <c r="C470" s="52"/>
      <c r="D470" s="53"/>
    </row>
    <row r="471" spans="1:4">
      <c r="A471" s="52"/>
      <c r="B471" s="53"/>
      <c r="C471" s="52"/>
      <c r="D471" s="53"/>
    </row>
    <row r="472" spans="1:4">
      <c r="A472" s="52"/>
      <c r="B472" s="53"/>
      <c r="C472" s="52"/>
      <c r="D472" s="53"/>
    </row>
    <row r="473" spans="1:4">
      <c r="A473" s="52"/>
      <c r="B473" s="53"/>
      <c r="C473" s="52"/>
      <c r="D473" s="53"/>
    </row>
    <row r="474" spans="1:4">
      <c r="A474" s="52"/>
      <c r="B474" s="53"/>
      <c r="C474" s="52"/>
      <c r="D474" s="53"/>
    </row>
    <row r="475" spans="1:4">
      <c r="A475" s="52"/>
      <c r="B475" s="53"/>
      <c r="C475" s="52"/>
      <c r="D475" s="53"/>
    </row>
    <row r="476" spans="1:4">
      <c r="A476" s="52"/>
      <c r="B476" s="53"/>
      <c r="C476" s="52"/>
      <c r="D476" s="53"/>
    </row>
    <row r="477" spans="1:4">
      <c r="A477" s="52"/>
      <c r="B477" s="53"/>
      <c r="C477" s="52"/>
      <c r="D477" s="53"/>
    </row>
    <row r="478" spans="1:4">
      <c r="A478" s="52"/>
      <c r="B478" s="53"/>
      <c r="C478" s="52"/>
      <c r="D478" s="53"/>
    </row>
    <row r="479" spans="1:4">
      <c r="A479" s="52"/>
      <c r="B479" s="53"/>
      <c r="C479" s="52"/>
      <c r="D479" s="53"/>
    </row>
    <row r="480" spans="1:4">
      <c r="A480" s="52"/>
      <c r="B480" s="53"/>
      <c r="C480" s="52"/>
      <c r="D480" s="53"/>
    </row>
    <row r="481" spans="1:4">
      <c r="A481" s="52"/>
      <c r="B481" s="53"/>
      <c r="C481" s="52"/>
      <c r="D481" s="53"/>
    </row>
    <row r="482" spans="1:4">
      <c r="A482" s="52"/>
      <c r="B482" s="53"/>
      <c r="C482" s="52"/>
      <c r="D482" s="53"/>
    </row>
    <row r="483" spans="1:4">
      <c r="A483" s="52"/>
      <c r="B483" s="53"/>
      <c r="C483" s="52"/>
      <c r="D483" s="53"/>
    </row>
    <row r="484" spans="1:4">
      <c r="A484" s="52"/>
      <c r="B484" s="53"/>
      <c r="C484" s="52"/>
      <c r="D484" s="53"/>
    </row>
    <row r="485" spans="1:4">
      <c r="A485" s="52"/>
      <c r="B485" s="53"/>
      <c r="C485" s="52"/>
      <c r="D485" s="53"/>
    </row>
    <row r="486" spans="1:4">
      <c r="A486" s="52"/>
      <c r="B486" s="53"/>
      <c r="C486" s="52"/>
      <c r="D486" s="53"/>
    </row>
    <row r="487" spans="1:4">
      <c r="A487" s="52"/>
      <c r="B487" s="53"/>
      <c r="C487" s="52"/>
      <c r="D487" s="53"/>
    </row>
    <row r="488" spans="1:4">
      <c r="A488" s="52"/>
      <c r="B488" s="53"/>
      <c r="C488" s="52"/>
      <c r="D488" s="53"/>
    </row>
    <row r="489" spans="1:4">
      <c r="A489" s="52"/>
      <c r="B489" s="53"/>
      <c r="C489" s="52"/>
      <c r="D489" s="53"/>
    </row>
    <row r="490" spans="1:4">
      <c r="A490" s="52"/>
      <c r="B490" s="53"/>
      <c r="C490" s="52"/>
      <c r="D490" s="53"/>
    </row>
    <row r="491" spans="1:4">
      <c r="A491" s="52"/>
      <c r="B491" s="53"/>
      <c r="C491" s="52"/>
      <c r="D491" s="53"/>
    </row>
    <row r="492" spans="1:4">
      <c r="A492" s="52"/>
      <c r="B492" s="53"/>
      <c r="C492" s="52"/>
      <c r="D492" s="53"/>
    </row>
    <row r="493" spans="1:4">
      <c r="A493" s="52"/>
      <c r="B493" s="53"/>
      <c r="C493" s="52"/>
      <c r="D493" s="53"/>
    </row>
    <row r="494" spans="1:4">
      <c r="A494" s="52"/>
      <c r="B494" s="53"/>
      <c r="C494" s="52"/>
      <c r="D494" s="53"/>
    </row>
    <row r="495" spans="1:4">
      <c r="A495" s="52"/>
      <c r="B495" s="53"/>
      <c r="C495" s="52"/>
      <c r="D495" s="53"/>
    </row>
    <row r="496" spans="1:4">
      <c r="A496" s="52"/>
      <c r="B496" s="53"/>
      <c r="C496" s="52"/>
      <c r="D496" s="53"/>
    </row>
    <row r="497" spans="1:4">
      <c r="A497" s="52"/>
      <c r="B497" s="53"/>
      <c r="C497" s="52"/>
      <c r="D497" s="53"/>
    </row>
    <row r="498" spans="1:4">
      <c r="A498" s="52"/>
      <c r="B498" s="53"/>
      <c r="C498" s="52"/>
      <c r="D498" s="53"/>
    </row>
    <row r="499" spans="1:4">
      <c r="A499" s="52"/>
      <c r="B499" s="53"/>
      <c r="C499" s="52"/>
      <c r="D499" s="53"/>
    </row>
    <row r="500" spans="1:4">
      <c r="A500" s="52"/>
      <c r="B500" s="53"/>
      <c r="C500" s="52"/>
      <c r="D500" s="53"/>
    </row>
    <row r="501" spans="1:4">
      <c r="A501" s="52"/>
      <c r="B501" s="53"/>
      <c r="C501" s="52"/>
      <c r="D501" s="53"/>
    </row>
    <row r="502" spans="1:4">
      <c r="A502" s="52"/>
      <c r="B502" s="53"/>
      <c r="C502" s="52"/>
      <c r="D502" s="53"/>
    </row>
    <row r="503" spans="1:4">
      <c r="A503" s="52"/>
      <c r="B503" s="53"/>
      <c r="C503" s="52"/>
      <c r="D503" s="53"/>
    </row>
    <row r="504" spans="1:4">
      <c r="A504" s="52"/>
      <c r="B504" s="53"/>
      <c r="C504" s="52"/>
      <c r="D504" s="53"/>
    </row>
    <row r="505" spans="1:4">
      <c r="A505" s="52"/>
      <c r="B505" s="53"/>
      <c r="C505" s="52"/>
      <c r="D505" s="53"/>
    </row>
    <row r="506" spans="1:4">
      <c r="A506" s="52"/>
      <c r="B506" s="53"/>
      <c r="C506" s="52"/>
      <c r="D506" s="53"/>
    </row>
    <row r="507" spans="1:4">
      <c r="A507" s="52"/>
      <c r="B507" s="53"/>
      <c r="C507" s="52"/>
      <c r="D507" s="53"/>
    </row>
    <row r="508" spans="1:4">
      <c r="A508" s="52"/>
      <c r="B508" s="53"/>
      <c r="C508" s="52"/>
      <c r="D508" s="53"/>
    </row>
    <row r="509" spans="1:4">
      <c r="A509" s="52"/>
      <c r="B509" s="53"/>
      <c r="C509" s="52"/>
      <c r="D509" s="53"/>
    </row>
    <row r="510" spans="1:4">
      <c r="A510" s="52"/>
      <c r="B510" s="53"/>
      <c r="C510" s="52"/>
      <c r="D510" s="53"/>
    </row>
    <row r="511" spans="1:4">
      <c r="A511" s="52"/>
      <c r="B511" s="53"/>
      <c r="C511" s="52"/>
      <c r="D511" s="53"/>
    </row>
    <row r="512" spans="1:4">
      <c r="A512" s="52"/>
      <c r="B512" s="53"/>
      <c r="C512" s="52"/>
      <c r="D512" s="53"/>
    </row>
    <row r="513" spans="1:4">
      <c r="A513" s="52"/>
      <c r="B513" s="53"/>
      <c r="C513" s="52"/>
      <c r="D513" s="53"/>
    </row>
    <row r="514" spans="1:4">
      <c r="A514" s="52"/>
      <c r="B514" s="53"/>
      <c r="C514" s="52"/>
      <c r="D514" s="53"/>
    </row>
    <row r="515" spans="1:4">
      <c r="A515" s="52"/>
      <c r="B515" s="53"/>
      <c r="C515" s="52"/>
      <c r="D515" s="53"/>
    </row>
    <row r="516" spans="1:4">
      <c r="A516" s="52"/>
      <c r="B516" s="53"/>
      <c r="C516" s="52"/>
      <c r="D516" s="53"/>
    </row>
    <row r="517" spans="1:4">
      <c r="A517" s="52"/>
      <c r="B517" s="53"/>
      <c r="C517" s="52"/>
      <c r="D517" s="53"/>
    </row>
    <row r="518" spans="1:4">
      <c r="A518" s="52"/>
      <c r="B518" s="53"/>
      <c r="C518" s="52"/>
      <c r="D518" s="53"/>
    </row>
    <row r="519" spans="1:4">
      <c r="A519" s="52"/>
      <c r="B519" s="53"/>
      <c r="C519" s="52"/>
      <c r="D519" s="53"/>
    </row>
    <row r="520" spans="1:4">
      <c r="A520" s="52"/>
      <c r="B520" s="53"/>
      <c r="C520" s="52"/>
      <c r="D520" s="53"/>
    </row>
    <row r="521" spans="1:4">
      <c r="A521" s="52"/>
      <c r="B521" s="53"/>
      <c r="C521" s="52"/>
      <c r="D521" s="53"/>
    </row>
    <row r="522" spans="1:4">
      <c r="A522" s="52"/>
      <c r="B522" s="53"/>
      <c r="C522" s="52"/>
      <c r="D522" s="53"/>
    </row>
    <row r="523" spans="1:4">
      <c r="A523" s="52"/>
      <c r="B523" s="53"/>
      <c r="C523" s="52"/>
      <c r="D523" s="53"/>
    </row>
    <row r="524" spans="1:4">
      <c r="A524" s="52"/>
      <c r="B524" s="53"/>
      <c r="C524" s="52"/>
      <c r="D524" s="53"/>
    </row>
    <row r="525" spans="1:4">
      <c r="A525" s="52"/>
      <c r="B525" s="53"/>
      <c r="C525" s="52"/>
      <c r="D525" s="53"/>
    </row>
    <row r="526" spans="1:4">
      <c r="A526" s="52"/>
      <c r="B526" s="53"/>
      <c r="C526" s="52"/>
      <c r="D526" s="53"/>
    </row>
    <row r="527" spans="1:4">
      <c r="A527" s="52"/>
      <c r="B527" s="53"/>
      <c r="C527" s="52"/>
      <c r="D527" s="53"/>
    </row>
    <row r="528" spans="1:4">
      <c r="A528" s="52"/>
      <c r="B528" s="53"/>
      <c r="C528" s="52"/>
      <c r="D528" s="53"/>
    </row>
    <row r="529" spans="1:4">
      <c r="A529" s="52"/>
      <c r="B529" s="53"/>
      <c r="C529" s="52"/>
      <c r="D529" s="53"/>
    </row>
    <row r="530" spans="1:4">
      <c r="A530" s="52"/>
      <c r="B530" s="53"/>
      <c r="C530" s="52"/>
      <c r="D530" s="53"/>
    </row>
    <row r="531" spans="1:4">
      <c r="A531" s="52"/>
      <c r="B531" s="53"/>
      <c r="C531" s="52"/>
      <c r="D531" s="53"/>
    </row>
    <row r="532" spans="1:4">
      <c r="A532" s="52"/>
      <c r="B532" s="53"/>
      <c r="C532" s="52"/>
      <c r="D532" s="53"/>
    </row>
    <row r="533" spans="1:4">
      <c r="A533" s="52"/>
      <c r="B533" s="53"/>
      <c r="C533" s="52"/>
      <c r="D533" s="53"/>
    </row>
    <row r="534" spans="1:4">
      <c r="A534" s="52"/>
      <c r="B534" s="53"/>
      <c r="C534" s="52"/>
      <c r="D534" s="53"/>
    </row>
    <row r="535" spans="1:4">
      <c r="A535" s="52"/>
      <c r="B535" s="53"/>
      <c r="C535" s="52"/>
      <c r="D535" s="53"/>
    </row>
    <row r="536" spans="1:4">
      <c r="A536" s="52"/>
      <c r="B536" s="53"/>
      <c r="C536" s="52"/>
      <c r="D536" s="53"/>
    </row>
    <row r="537" spans="1:4">
      <c r="A537" s="52"/>
      <c r="B537" s="53"/>
      <c r="C537" s="52"/>
      <c r="D537" s="53"/>
    </row>
    <row r="538" spans="1:4">
      <c r="A538" s="52"/>
      <c r="B538" s="53"/>
      <c r="C538" s="52"/>
      <c r="D538" s="53"/>
    </row>
    <row r="539" spans="1:4">
      <c r="A539" s="52"/>
      <c r="B539" s="53"/>
      <c r="C539" s="52"/>
      <c r="D539" s="53"/>
    </row>
    <row r="540" spans="1:4">
      <c r="A540" s="52"/>
      <c r="B540" s="53"/>
      <c r="C540" s="52"/>
      <c r="D540" s="53"/>
    </row>
    <row r="541" spans="1:4">
      <c r="A541" s="52"/>
      <c r="B541" s="53"/>
      <c r="C541" s="52"/>
      <c r="D541" s="53"/>
    </row>
    <row r="542" spans="1:4">
      <c r="A542" s="52"/>
      <c r="B542" s="53"/>
      <c r="C542" s="52"/>
      <c r="D542" s="53"/>
    </row>
    <row r="543" spans="1:4">
      <c r="A543" s="52"/>
      <c r="B543" s="53"/>
      <c r="C543" s="52"/>
      <c r="D543" s="53"/>
    </row>
    <row r="544" spans="1:4">
      <c r="A544" s="52"/>
      <c r="B544" s="53"/>
      <c r="C544" s="52"/>
      <c r="D544" s="53"/>
    </row>
    <row r="545" spans="1:4">
      <c r="A545" s="52"/>
      <c r="B545" s="53"/>
      <c r="C545" s="52"/>
      <c r="D545" s="53"/>
    </row>
    <row r="546" spans="1:4">
      <c r="A546" s="52"/>
      <c r="B546" s="53"/>
      <c r="C546" s="52"/>
      <c r="D546" s="53"/>
    </row>
    <row r="547" spans="1:4">
      <c r="A547" s="52"/>
      <c r="B547" s="53"/>
      <c r="C547" s="52"/>
      <c r="D547" s="53"/>
    </row>
    <row r="548" spans="1:4">
      <c r="A548" s="52"/>
      <c r="B548" s="53"/>
      <c r="C548" s="52"/>
      <c r="D548" s="53"/>
    </row>
    <row r="549" spans="1:4">
      <c r="A549" s="52"/>
      <c r="B549" s="53"/>
      <c r="C549" s="52"/>
      <c r="D549" s="53"/>
    </row>
    <row r="550" spans="1:4">
      <c r="A550" s="52"/>
      <c r="B550" s="53"/>
      <c r="C550" s="52"/>
      <c r="D550" s="53"/>
    </row>
    <row r="551" spans="1:4">
      <c r="A551" s="52"/>
      <c r="B551" s="53"/>
      <c r="C551" s="52"/>
      <c r="D551" s="53"/>
    </row>
    <row r="552" spans="1:4">
      <c r="A552" s="52"/>
      <c r="B552" s="53"/>
      <c r="C552" s="52"/>
      <c r="D552" s="53"/>
    </row>
    <row r="553" spans="1:4">
      <c r="A553" s="52"/>
      <c r="B553" s="53"/>
      <c r="C553" s="52"/>
      <c r="D553" s="53"/>
    </row>
    <row r="554" spans="1:4">
      <c r="A554" s="52"/>
      <c r="B554" s="53"/>
      <c r="C554" s="52"/>
      <c r="D554" s="53"/>
    </row>
    <row r="555" spans="1:4">
      <c r="A555" s="52"/>
      <c r="B555" s="53"/>
      <c r="C555" s="52"/>
      <c r="D555" s="53"/>
    </row>
    <row r="556" spans="1:4">
      <c r="A556" s="52"/>
      <c r="B556" s="53"/>
      <c r="C556" s="52"/>
      <c r="D556" s="53"/>
    </row>
    <row r="557" spans="1:4">
      <c r="A557" s="52"/>
      <c r="B557" s="53"/>
      <c r="C557" s="52"/>
      <c r="D557" s="53"/>
    </row>
    <row r="558" spans="1:4">
      <c r="A558" s="52"/>
      <c r="B558" s="53"/>
      <c r="C558" s="52"/>
      <c r="D558" s="53"/>
    </row>
    <row r="559" spans="1:4">
      <c r="A559" s="52"/>
      <c r="B559" s="53"/>
      <c r="C559" s="52"/>
      <c r="D559" s="53"/>
    </row>
    <row r="560" spans="1:4">
      <c r="A560" s="52"/>
      <c r="B560" s="53"/>
      <c r="C560" s="52"/>
      <c r="D560" s="53"/>
    </row>
    <row r="561" spans="1:4">
      <c r="A561" s="52"/>
      <c r="B561" s="53"/>
      <c r="C561" s="52"/>
      <c r="D561" s="53"/>
    </row>
    <row r="562" spans="1:4">
      <c r="A562" s="52"/>
      <c r="B562" s="53"/>
      <c r="C562" s="52"/>
      <c r="D562" s="53"/>
    </row>
    <row r="563" spans="1:4">
      <c r="A563" s="52"/>
      <c r="B563" s="53"/>
      <c r="C563" s="52"/>
      <c r="D563" s="53"/>
    </row>
    <row r="564" spans="1:4">
      <c r="A564" s="52"/>
      <c r="B564" s="53"/>
      <c r="C564" s="52"/>
      <c r="D564" s="53"/>
    </row>
    <row r="565" spans="1:4">
      <c r="A565" s="52"/>
      <c r="B565" s="53"/>
      <c r="C565" s="52"/>
      <c r="D565" s="53"/>
    </row>
    <row r="566" spans="1:4">
      <c r="A566" s="52"/>
      <c r="B566" s="53"/>
      <c r="C566" s="52"/>
      <c r="D566" s="53"/>
    </row>
    <row r="567" spans="1:4">
      <c r="A567" s="52"/>
      <c r="B567" s="53"/>
      <c r="C567" s="52"/>
      <c r="D567" s="53"/>
    </row>
    <row r="568" spans="1:4">
      <c r="A568" s="52"/>
      <c r="B568" s="53"/>
      <c r="C568" s="52"/>
      <c r="D568" s="53"/>
    </row>
    <row r="569" spans="1:4">
      <c r="A569" s="52"/>
      <c r="B569" s="53"/>
      <c r="C569" s="52"/>
      <c r="D569" s="53"/>
    </row>
    <row r="570" spans="1:4">
      <c r="A570" s="52"/>
      <c r="B570" s="53"/>
      <c r="C570" s="52"/>
      <c r="D570" s="53"/>
    </row>
    <row r="571" spans="1:4">
      <c r="A571" s="52"/>
      <c r="B571" s="53"/>
      <c r="C571" s="52"/>
      <c r="D571" s="53"/>
    </row>
    <row r="572" spans="1:4">
      <c r="A572" s="52"/>
      <c r="B572" s="53"/>
      <c r="C572" s="52"/>
      <c r="D572" s="53"/>
    </row>
    <row r="573" spans="1:4">
      <c r="A573" s="52"/>
      <c r="B573" s="53"/>
      <c r="C573" s="52"/>
      <c r="D573" s="53"/>
    </row>
    <row r="574" spans="1:4">
      <c r="A574" s="52"/>
      <c r="B574" s="53"/>
      <c r="C574" s="52"/>
      <c r="D574" s="53"/>
    </row>
    <row r="575" spans="1:4">
      <c r="A575" s="52"/>
      <c r="B575" s="53"/>
      <c r="C575" s="52"/>
      <c r="D575" s="53"/>
    </row>
    <row r="576" spans="1:4">
      <c r="A576" s="52"/>
      <c r="B576" s="53"/>
      <c r="C576" s="52"/>
      <c r="D576" s="53"/>
    </row>
    <row r="577" spans="1:4">
      <c r="A577" s="52"/>
      <c r="B577" s="53"/>
      <c r="C577" s="52"/>
      <c r="D577" s="53"/>
    </row>
    <row r="578" spans="1:4">
      <c r="A578" s="52"/>
      <c r="B578" s="53"/>
      <c r="C578" s="52"/>
      <c r="D578" s="53"/>
    </row>
    <row r="579" spans="1:4">
      <c r="A579" s="52"/>
      <c r="B579" s="53"/>
      <c r="C579" s="52"/>
      <c r="D579" s="53"/>
    </row>
    <row r="580" spans="1:4">
      <c r="A580" s="52"/>
      <c r="B580" s="53"/>
      <c r="C580" s="52"/>
      <c r="D580" s="53"/>
    </row>
    <row r="581" spans="1:4">
      <c r="A581" s="52"/>
      <c r="B581" s="53"/>
      <c r="C581" s="52"/>
      <c r="D581" s="53"/>
    </row>
    <row r="582" spans="1:4">
      <c r="A582" s="52"/>
      <c r="B582" s="53"/>
      <c r="C582" s="52"/>
      <c r="D582" s="53"/>
    </row>
    <row r="583" spans="1:4">
      <c r="A583" s="52"/>
      <c r="B583" s="53"/>
      <c r="C583" s="52"/>
      <c r="D583" s="53"/>
    </row>
    <row r="584" spans="1:4">
      <c r="A584" s="52"/>
      <c r="B584" s="53"/>
      <c r="C584" s="52"/>
      <c r="D584" s="53"/>
    </row>
    <row r="585" spans="1:4">
      <c r="A585" s="52"/>
      <c r="B585" s="53"/>
      <c r="C585" s="52"/>
      <c r="D585" s="53"/>
    </row>
    <row r="586" spans="1:4">
      <c r="A586" s="52"/>
      <c r="B586" s="53"/>
      <c r="C586" s="52"/>
      <c r="D586" s="53"/>
    </row>
    <row r="587" spans="1:4">
      <c r="A587" s="52"/>
      <c r="B587" s="53"/>
      <c r="C587" s="52"/>
      <c r="D587" s="53"/>
    </row>
    <row r="588" spans="1:4">
      <c r="A588" s="52"/>
      <c r="B588" s="53"/>
      <c r="C588" s="52"/>
      <c r="D588" s="53"/>
    </row>
    <row r="589" spans="1:4">
      <c r="A589" s="52"/>
      <c r="B589" s="53"/>
      <c r="C589" s="52"/>
      <c r="D589" s="53"/>
    </row>
    <row r="590" spans="1:4">
      <c r="A590" s="52"/>
      <c r="B590" s="53"/>
      <c r="C590" s="52"/>
      <c r="D590" s="53"/>
    </row>
    <row r="591" spans="1:4">
      <c r="A591" s="52"/>
      <c r="B591" s="53"/>
      <c r="C591" s="52"/>
      <c r="D591" s="53"/>
    </row>
    <row r="592" spans="1:4">
      <c r="A592" s="52"/>
      <c r="B592" s="53"/>
      <c r="C592" s="52"/>
      <c r="D592" s="53"/>
    </row>
    <row r="593" spans="1:4">
      <c r="A593" s="52"/>
      <c r="B593" s="53"/>
      <c r="C593" s="52"/>
      <c r="D593" s="53"/>
    </row>
    <row r="594" spans="1:4">
      <c r="A594" s="52"/>
      <c r="B594" s="53"/>
      <c r="C594" s="52"/>
      <c r="D594" s="53"/>
    </row>
    <row r="595" spans="1:4">
      <c r="A595" s="52"/>
      <c r="B595" s="53"/>
      <c r="C595" s="52"/>
      <c r="D595" s="53"/>
    </row>
    <row r="596" spans="1:4">
      <c r="A596" s="52"/>
      <c r="B596" s="53"/>
      <c r="C596" s="52"/>
      <c r="D596" s="53"/>
    </row>
    <row r="597" spans="1:4">
      <c r="A597" s="52"/>
      <c r="B597" s="53"/>
      <c r="C597" s="52"/>
      <c r="D597" s="53"/>
    </row>
    <row r="598" spans="1:4">
      <c r="A598" s="52"/>
      <c r="B598" s="53"/>
      <c r="C598" s="52"/>
      <c r="D598" s="53"/>
    </row>
    <row r="599" spans="1:4">
      <c r="A599" s="52"/>
      <c r="B599" s="53"/>
      <c r="C599" s="52"/>
      <c r="D599" s="53"/>
    </row>
    <row r="600" spans="1:4">
      <c r="A600" s="52"/>
      <c r="B600" s="53"/>
      <c r="C600" s="52"/>
      <c r="D600" s="53"/>
    </row>
    <row r="601" spans="1:4">
      <c r="A601" s="52"/>
      <c r="B601" s="53"/>
      <c r="C601" s="52"/>
      <c r="D601" s="53"/>
    </row>
    <row r="602" spans="1:4">
      <c r="A602" s="52"/>
      <c r="B602" s="53"/>
      <c r="C602" s="52"/>
      <c r="D602" s="53"/>
    </row>
    <row r="603" spans="1:4">
      <c r="A603" s="52"/>
      <c r="B603" s="53"/>
      <c r="C603" s="52"/>
      <c r="D603" s="53"/>
    </row>
    <row r="604" spans="1:4">
      <c r="A604" s="52"/>
      <c r="B604" s="53"/>
      <c r="C604" s="52"/>
      <c r="D604" s="53"/>
    </row>
    <row r="605" spans="1:4">
      <c r="A605" s="52"/>
      <c r="B605" s="53"/>
      <c r="C605" s="52"/>
      <c r="D605" s="53"/>
    </row>
    <row r="606" spans="1:4">
      <c r="A606" s="52"/>
      <c r="B606" s="53"/>
      <c r="C606" s="52"/>
      <c r="D606" s="53"/>
    </row>
    <row r="607" spans="1:4">
      <c r="A607" s="52"/>
      <c r="B607" s="53"/>
      <c r="C607" s="52"/>
      <c r="D607" s="53"/>
    </row>
    <row r="608" spans="1:4">
      <c r="A608" s="52"/>
      <c r="B608" s="53"/>
      <c r="C608" s="52"/>
      <c r="D608" s="53"/>
    </row>
    <row r="609" spans="1:4">
      <c r="A609" s="52"/>
      <c r="B609" s="53"/>
      <c r="C609" s="52"/>
      <c r="D609" s="53"/>
    </row>
    <row r="610" spans="1:4">
      <c r="A610" s="52"/>
      <c r="B610" s="53"/>
      <c r="C610" s="52"/>
      <c r="D610" s="53"/>
    </row>
    <row r="611" spans="1:4">
      <c r="A611" s="52"/>
      <c r="B611" s="53"/>
      <c r="C611" s="52"/>
      <c r="D611" s="53"/>
    </row>
    <row r="612" spans="1:4">
      <c r="A612" s="52"/>
      <c r="B612" s="53"/>
      <c r="C612" s="52"/>
      <c r="D612" s="53"/>
    </row>
    <row r="613" spans="1:4">
      <c r="A613" s="52"/>
      <c r="B613" s="53"/>
      <c r="C613" s="52"/>
      <c r="D613" s="53"/>
    </row>
    <row r="614" spans="1:4">
      <c r="A614" s="52"/>
      <c r="B614" s="53"/>
      <c r="C614" s="52"/>
      <c r="D614" s="53"/>
    </row>
    <row r="615" spans="1:4">
      <c r="A615" s="52"/>
      <c r="B615" s="53"/>
      <c r="C615" s="52"/>
      <c r="D615" s="53"/>
    </row>
    <row r="616" spans="1:4">
      <c r="A616" s="52"/>
      <c r="B616" s="53"/>
      <c r="C616" s="52"/>
      <c r="D616" s="53"/>
    </row>
    <row r="617" spans="1:4">
      <c r="A617" s="52"/>
      <c r="B617" s="53"/>
      <c r="C617" s="52"/>
      <c r="D617" s="53"/>
    </row>
    <row r="618" spans="1:4">
      <c r="A618" s="52"/>
      <c r="B618" s="53"/>
      <c r="C618" s="52"/>
      <c r="D618" s="53"/>
    </row>
    <row r="619" spans="1:4">
      <c r="A619" s="52"/>
      <c r="B619" s="53"/>
      <c r="C619" s="52"/>
      <c r="D619" s="53"/>
    </row>
    <row r="620" spans="1:4">
      <c r="A620" s="52"/>
      <c r="B620" s="53"/>
      <c r="C620" s="52"/>
      <c r="D620" s="53"/>
    </row>
    <row r="621" spans="1:4">
      <c r="A621" s="52"/>
      <c r="B621" s="53"/>
      <c r="C621" s="52"/>
      <c r="D621" s="53"/>
    </row>
    <row r="622" spans="1:4">
      <c r="A622" s="52"/>
      <c r="B622" s="53"/>
      <c r="C622" s="52"/>
      <c r="D622" s="53"/>
    </row>
    <row r="623" spans="1:4">
      <c r="A623" s="52"/>
      <c r="B623" s="53"/>
      <c r="C623" s="52"/>
      <c r="D623" s="53"/>
    </row>
    <row r="624" spans="1:4">
      <c r="A624" s="52"/>
      <c r="B624" s="53"/>
      <c r="C624" s="52"/>
      <c r="D624" s="53"/>
    </row>
    <row r="625" spans="1:4">
      <c r="A625" s="52"/>
      <c r="B625" s="53"/>
      <c r="C625" s="52"/>
      <c r="D625" s="53"/>
    </row>
    <row r="626" spans="1:4">
      <c r="A626" s="52"/>
      <c r="B626" s="53"/>
      <c r="C626" s="52"/>
      <c r="D626" s="53"/>
    </row>
    <row r="627" spans="1:4">
      <c r="A627" s="52"/>
      <c r="B627" s="53"/>
      <c r="C627" s="52"/>
      <c r="D627" s="53"/>
    </row>
    <row r="628" spans="1:4">
      <c r="A628" s="52"/>
      <c r="B628" s="53"/>
      <c r="C628" s="52"/>
      <c r="D628" s="53"/>
    </row>
    <row r="629" spans="1:4">
      <c r="A629" s="52"/>
      <c r="B629" s="53"/>
      <c r="C629" s="52"/>
      <c r="D629" s="53"/>
    </row>
    <row r="630" spans="1:4">
      <c r="A630" s="52"/>
      <c r="B630" s="53"/>
      <c r="C630" s="52"/>
      <c r="D630" s="53"/>
    </row>
    <row r="631" spans="1:4">
      <c r="A631" s="52"/>
      <c r="B631" s="53"/>
      <c r="C631" s="52"/>
      <c r="D631" s="53"/>
    </row>
    <row r="632" spans="1:4">
      <c r="A632" s="52"/>
      <c r="B632" s="53"/>
      <c r="C632" s="52"/>
      <c r="D632" s="53"/>
    </row>
    <row r="633" spans="1:4">
      <c r="A633" s="52"/>
      <c r="B633" s="53"/>
      <c r="C633" s="52"/>
      <c r="D633" s="53"/>
    </row>
    <row r="634" spans="1:4">
      <c r="A634" s="52"/>
      <c r="B634" s="53"/>
      <c r="C634" s="52"/>
      <c r="D634" s="53"/>
    </row>
    <row r="635" spans="1:4">
      <c r="A635" s="52"/>
      <c r="B635" s="53"/>
      <c r="C635" s="52"/>
      <c r="D635" s="53"/>
    </row>
    <row r="636" spans="1:4">
      <c r="A636" s="52"/>
      <c r="B636" s="53"/>
      <c r="C636" s="52"/>
      <c r="D636" s="53"/>
    </row>
    <row r="637" spans="1:4">
      <c r="A637" s="52"/>
      <c r="B637" s="53"/>
      <c r="C637" s="52"/>
      <c r="D637" s="53"/>
    </row>
    <row r="638" spans="1:4">
      <c r="A638" s="52"/>
      <c r="B638" s="53"/>
      <c r="C638" s="52"/>
      <c r="D638" s="53"/>
    </row>
    <row r="639" spans="1:4">
      <c r="A639" s="52"/>
      <c r="B639" s="53"/>
      <c r="C639" s="52"/>
      <c r="D639" s="53"/>
    </row>
    <row r="640" spans="1:4">
      <c r="A640" s="52"/>
      <c r="B640" s="53"/>
      <c r="C640" s="52"/>
      <c r="D640" s="53"/>
    </row>
    <row r="641" spans="1:4">
      <c r="A641" s="52"/>
      <c r="B641" s="53"/>
      <c r="C641" s="52"/>
      <c r="D641" s="53"/>
    </row>
    <row r="642" spans="1:4">
      <c r="A642" s="52"/>
      <c r="B642" s="53"/>
      <c r="C642" s="52"/>
      <c r="D642" s="53"/>
    </row>
    <row r="643" spans="1:4">
      <c r="A643" s="52"/>
      <c r="B643" s="53"/>
      <c r="C643" s="52"/>
      <c r="D643" s="53"/>
    </row>
    <row r="644" spans="1:4">
      <c r="A644" s="52"/>
      <c r="B644" s="53"/>
      <c r="C644" s="52"/>
      <c r="D644" s="53"/>
    </row>
    <row r="645" spans="1:4">
      <c r="A645" s="52"/>
      <c r="B645" s="53"/>
      <c r="C645" s="52"/>
      <c r="D645" s="53"/>
    </row>
    <row r="646" spans="1:4">
      <c r="A646" s="52"/>
      <c r="B646" s="53"/>
      <c r="C646" s="52"/>
      <c r="D646" s="53"/>
    </row>
    <row r="647" spans="1:4">
      <c r="A647" s="52"/>
      <c r="B647" s="53"/>
      <c r="C647" s="52"/>
      <c r="D647" s="53"/>
    </row>
    <row r="648" spans="1:4">
      <c r="A648" s="52"/>
      <c r="B648" s="53"/>
      <c r="C648" s="52"/>
      <c r="D648" s="53"/>
    </row>
    <row r="649" spans="1:4">
      <c r="A649" s="52"/>
      <c r="B649" s="53"/>
      <c r="C649" s="52"/>
      <c r="D649" s="53"/>
    </row>
    <row r="650" spans="1:4">
      <c r="A650" s="52"/>
      <c r="B650" s="53"/>
      <c r="C650" s="52"/>
      <c r="D650" s="53"/>
    </row>
    <row r="651" spans="1:4">
      <c r="A651" s="52"/>
      <c r="B651" s="53"/>
      <c r="C651" s="52"/>
      <c r="D651" s="53"/>
    </row>
    <row r="652" spans="1:4">
      <c r="A652" s="52"/>
      <c r="B652" s="53"/>
      <c r="C652" s="52"/>
      <c r="D652" s="53"/>
    </row>
    <row r="653" spans="1:4">
      <c r="A653" s="52"/>
      <c r="B653" s="53"/>
      <c r="C653" s="52"/>
      <c r="D653" s="53"/>
    </row>
    <row r="654" spans="1:4">
      <c r="A654" s="52"/>
      <c r="B654" s="53"/>
      <c r="C654" s="52"/>
      <c r="D654" s="53"/>
    </row>
    <row r="655" spans="1:4">
      <c r="A655" s="52"/>
      <c r="B655" s="53"/>
      <c r="C655" s="52"/>
      <c r="D655" s="53"/>
    </row>
    <row r="656" spans="1:4">
      <c r="A656" s="52"/>
      <c r="B656" s="53"/>
      <c r="C656" s="52"/>
      <c r="D656" s="53"/>
    </row>
    <row r="657" spans="1:4">
      <c r="A657" s="52"/>
      <c r="B657" s="53"/>
      <c r="C657" s="52"/>
      <c r="D657" s="53"/>
    </row>
    <row r="658" spans="1:4">
      <c r="A658" s="52"/>
      <c r="B658" s="53"/>
      <c r="C658" s="52"/>
      <c r="D658" s="53"/>
    </row>
    <row r="659" spans="1:4">
      <c r="A659" s="52"/>
      <c r="B659" s="53"/>
      <c r="C659" s="52"/>
      <c r="D659" s="53"/>
    </row>
    <row r="660" spans="1:4">
      <c r="A660" s="52"/>
      <c r="B660" s="53"/>
      <c r="C660" s="52"/>
      <c r="D660" s="53"/>
    </row>
    <row r="661" spans="1:4">
      <c r="A661" s="52"/>
      <c r="B661" s="53"/>
      <c r="C661" s="52"/>
      <c r="D661" s="53"/>
    </row>
    <row r="662" spans="1:4">
      <c r="A662" s="52"/>
      <c r="B662" s="53"/>
      <c r="C662" s="52"/>
      <c r="D662" s="53"/>
    </row>
    <row r="663" spans="1:4">
      <c r="A663" s="52"/>
      <c r="B663" s="53"/>
      <c r="C663" s="52"/>
      <c r="D663" s="53"/>
    </row>
    <row r="664" spans="1:4">
      <c r="A664" s="52"/>
      <c r="B664" s="53"/>
      <c r="C664" s="52"/>
      <c r="D664" s="53"/>
    </row>
    <row r="665" spans="1:4">
      <c r="A665" s="52"/>
      <c r="B665" s="53"/>
      <c r="C665" s="52"/>
      <c r="D665" s="53"/>
    </row>
    <row r="666" spans="1:4">
      <c r="A666" s="52"/>
      <c r="B666" s="53"/>
      <c r="C666" s="52"/>
      <c r="D666" s="53"/>
    </row>
    <row r="667" spans="1:4">
      <c r="A667" s="52"/>
      <c r="B667" s="53"/>
      <c r="C667" s="52"/>
      <c r="D667" s="53"/>
    </row>
    <row r="668" spans="1:4">
      <c r="A668" s="52"/>
      <c r="B668" s="53"/>
      <c r="C668" s="52"/>
      <c r="D668" s="53"/>
    </row>
    <row r="669" spans="1:4">
      <c r="A669" s="52"/>
      <c r="B669" s="53"/>
      <c r="C669" s="52"/>
      <c r="D669" s="53"/>
    </row>
    <row r="670" spans="1:4">
      <c r="A670" s="52"/>
      <c r="B670" s="53"/>
      <c r="C670" s="52"/>
      <c r="D670" s="53"/>
    </row>
    <row r="671" spans="1:4">
      <c r="A671" s="52"/>
      <c r="B671" s="53"/>
      <c r="C671" s="52"/>
      <c r="D671" s="53"/>
    </row>
    <row r="672" spans="1:4">
      <c r="A672" s="52"/>
      <c r="B672" s="53"/>
      <c r="C672" s="52"/>
      <c r="D672" s="53"/>
    </row>
    <row r="673" spans="1:4">
      <c r="A673" s="52"/>
      <c r="B673" s="53"/>
      <c r="C673" s="52"/>
      <c r="D673" s="53"/>
    </row>
    <row r="674" spans="1:4">
      <c r="A674" s="52"/>
      <c r="B674" s="53"/>
      <c r="C674" s="52"/>
      <c r="D674" s="53"/>
    </row>
    <row r="675" spans="1:4">
      <c r="A675" s="52"/>
      <c r="B675" s="53"/>
      <c r="C675" s="52"/>
      <c r="D675" s="53"/>
    </row>
    <row r="676" spans="1:4">
      <c r="A676" s="52"/>
      <c r="B676" s="53"/>
      <c r="C676" s="52"/>
      <c r="D676" s="53"/>
    </row>
    <row r="677" spans="1:4">
      <c r="A677" s="52"/>
      <c r="B677" s="53"/>
      <c r="C677" s="52"/>
      <c r="D677" s="53"/>
    </row>
    <row r="678" spans="1:4">
      <c r="A678" s="52"/>
      <c r="B678" s="53"/>
      <c r="C678" s="52"/>
      <c r="D678" s="53"/>
    </row>
    <row r="679" spans="1:4">
      <c r="A679" s="52"/>
      <c r="B679" s="53"/>
      <c r="C679" s="52"/>
      <c r="D679" s="53"/>
    </row>
    <row r="680" spans="1:4">
      <c r="A680" s="52"/>
      <c r="B680" s="53"/>
      <c r="C680" s="52"/>
      <c r="D680" s="53"/>
    </row>
    <row r="681" spans="1:4">
      <c r="A681" s="52"/>
      <c r="B681" s="53"/>
      <c r="C681" s="52"/>
      <c r="D681" s="53"/>
    </row>
    <row r="682" spans="1:4">
      <c r="A682" s="52"/>
      <c r="B682" s="53"/>
      <c r="C682" s="52"/>
      <c r="D682" s="53"/>
    </row>
    <row r="683" spans="1:4">
      <c r="A683" s="52"/>
      <c r="B683" s="53"/>
      <c r="C683" s="52"/>
      <c r="D683" s="53"/>
    </row>
    <row r="684" spans="1:4">
      <c r="A684" s="52"/>
      <c r="B684" s="53"/>
      <c r="C684" s="52"/>
      <c r="D684" s="53"/>
    </row>
    <row r="685" spans="1:4">
      <c r="A685" s="52"/>
      <c r="B685" s="53"/>
      <c r="C685" s="52"/>
      <c r="D685" s="53"/>
    </row>
    <row r="686" spans="1:4">
      <c r="A686" s="52"/>
      <c r="B686" s="53"/>
      <c r="C686" s="52"/>
      <c r="D686" s="53"/>
    </row>
    <row r="687" spans="1:4">
      <c r="A687" s="52"/>
      <c r="B687" s="53"/>
      <c r="C687" s="52"/>
      <c r="D687" s="53"/>
    </row>
    <row r="688" spans="1:4">
      <c r="A688" s="52"/>
      <c r="B688" s="53"/>
      <c r="C688" s="52"/>
      <c r="D688" s="53"/>
    </row>
    <row r="689" spans="1:4">
      <c r="A689" s="52"/>
      <c r="B689" s="53"/>
      <c r="C689" s="52"/>
      <c r="D689" s="53"/>
    </row>
    <row r="690" spans="1:4">
      <c r="A690" s="52"/>
      <c r="B690" s="53"/>
      <c r="C690" s="52"/>
      <c r="D690" s="53"/>
    </row>
    <row r="691" spans="1:4">
      <c r="A691" s="52"/>
      <c r="B691" s="53"/>
      <c r="C691" s="52"/>
      <c r="D691" s="53"/>
    </row>
    <row r="692" spans="1:4">
      <c r="A692" s="52"/>
      <c r="B692" s="53"/>
      <c r="C692" s="52"/>
      <c r="D692" s="53"/>
    </row>
    <row r="693" spans="1:4">
      <c r="A693" s="52"/>
      <c r="B693" s="53"/>
      <c r="C693" s="52"/>
      <c r="D693" s="53"/>
    </row>
    <row r="694" spans="1:4">
      <c r="A694" s="52"/>
      <c r="B694" s="53"/>
      <c r="C694" s="52"/>
      <c r="D694" s="53"/>
    </row>
    <row r="695" spans="1:4">
      <c r="A695" s="52"/>
      <c r="B695" s="53"/>
      <c r="C695" s="52"/>
      <c r="D695" s="53"/>
    </row>
    <row r="696" spans="1:4">
      <c r="A696" s="52"/>
      <c r="B696" s="53"/>
      <c r="C696" s="52"/>
      <c r="D696" s="53"/>
    </row>
    <row r="697" spans="1:4">
      <c r="A697" s="52"/>
      <c r="B697" s="53"/>
      <c r="C697" s="52"/>
      <c r="D697" s="53"/>
    </row>
    <row r="698" spans="1:4">
      <c r="A698" s="52"/>
      <c r="B698" s="53"/>
      <c r="C698" s="52"/>
      <c r="D698" s="53"/>
    </row>
    <row r="699" spans="1:4">
      <c r="A699" s="52"/>
      <c r="B699" s="53"/>
      <c r="C699" s="52"/>
      <c r="D699" s="53"/>
    </row>
    <row r="700" spans="1:4">
      <c r="A700" s="52"/>
      <c r="B700" s="53"/>
      <c r="C700" s="52"/>
      <c r="D700" s="53"/>
    </row>
    <row r="701" spans="1:4">
      <c r="A701" s="52"/>
      <c r="B701" s="53"/>
      <c r="C701" s="52"/>
      <c r="D701" s="53"/>
    </row>
    <row r="702" spans="1:4">
      <c r="A702" s="52"/>
      <c r="B702" s="53"/>
      <c r="C702" s="52"/>
      <c r="D702" s="53"/>
    </row>
    <row r="703" spans="1:4">
      <c r="A703" s="52"/>
      <c r="B703" s="53"/>
      <c r="C703" s="52"/>
      <c r="D703" s="53"/>
    </row>
    <row r="704" spans="1:4">
      <c r="A704" s="52"/>
      <c r="B704" s="53"/>
      <c r="C704" s="52"/>
      <c r="D704" s="53"/>
    </row>
    <row r="705" spans="1:4">
      <c r="A705" s="52"/>
      <c r="B705" s="53"/>
      <c r="C705" s="52"/>
      <c r="D705" s="53"/>
    </row>
    <row r="706" spans="1:4">
      <c r="A706" s="52"/>
      <c r="B706" s="53"/>
      <c r="C706" s="52"/>
      <c r="D706" s="53"/>
    </row>
    <row r="707" spans="1:4">
      <c r="A707" s="52"/>
      <c r="B707" s="53"/>
      <c r="C707" s="52"/>
      <c r="D707" s="53"/>
    </row>
    <row r="708" spans="1:4">
      <c r="A708" s="52"/>
      <c r="B708" s="53"/>
      <c r="C708" s="52"/>
      <c r="D708" s="53"/>
    </row>
    <row r="709" spans="1:4">
      <c r="A709" s="52"/>
      <c r="B709" s="53"/>
      <c r="C709" s="52"/>
      <c r="D709" s="53"/>
    </row>
    <row r="710" spans="1:4">
      <c r="A710" s="52"/>
      <c r="B710" s="53"/>
      <c r="C710" s="52"/>
      <c r="D710" s="53"/>
    </row>
    <row r="711" spans="1:4">
      <c r="A711" s="52"/>
      <c r="B711" s="53"/>
      <c r="C711" s="52"/>
      <c r="D711" s="53"/>
    </row>
    <row r="712" spans="1:4">
      <c r="A712" s="52"/>
      <c r="B712" s="53"/>
      <c r="C712" s="52"/>
      <c r="D712" s="53"/>
    </row>
    <row r="713" spans="1:4">
      <c r="A713" s="52"/>
      <c r="B713" s="53"/>
      <c r="C713" s="52"/>
      <c r="D713" s="53"/>
    </row>
    <row r="714" spans="1:4">
      <c r="A714" s="52"/>
      <c r="B714" s="53"/>
      <c r="C714" s="52"/>
      <c r="D714" s="53"/>
    </row>
    <row r="715" spans="1:4">
      <c r="A715" s="52"/>
      <c r="B715" s="53"/>
      <c r="C715" s="52"/>
      <c r="D715" s="53"/>
    </row>
    <row r="716" spans="1:4">
      <c r="A716" s="52"/>
      <c r="B716" s="53"/>
      <c r="C716" s="52"/>
      <c r="D716" s="53"/>
    </row>
    <row r="717" spans="1:4">
      <c r="A717" s="52"/>
      <c r="B717" s="53"/>
      <c r="C717" s="52"/>
      <c r="D717" s="53"/>
    </row>
    <row r="718" spans="1:4">
      <c r="A718" s="52"/>
      <c r="B718" s="53"/>
      <c r="C718" s="52"/>
      <c r="D718" s="53"/>
    </row>
    <row r="719" spans="1:4">
      <c r="A719" s="52"/>
      <c r="B719" s="53"/>
      <c r="C719" s="52"/>
      <c r="D719" s="53"/>
    </row>
    <row r="720" spans="1:4">
      <c r="A720" s="52"/>
      <c r="B720" s="53"/>
      <c r="C720" s="52"/>
      <c r="D720" s="53"/>
    </row>
    <row r="721" spans="1:4">
      <c r="A721" s="52"/>
      <c r="B721" s="53"/>
      <c r="C721" s="52"/>
      <c r="D721" s="53"/>
    </row>
    <row r="722" spans="1:4">
      <c r="A722" s="52"/>
      <c r="B722" s="53"/>
      <c r="C722" s="52"/>
      <c r="D722" s="53"/>
    </row>
    <row r="723" spans="1:4">
      <c r="A723" s="52"/>
      <c r="B723" s="53"/>
      <c r="C723" s="52"/>
      <c r="D723" s="53"/>
    </row>
    <row r="724" spans="1:4">
      <c r="A724" s="52"/>
      <c r="B724" s="53"/>
      <c r="C724" s="52"/>
      <c r="D724" s="53"/>
    </row>
    <row r="725" spans="1:4">
      <c r="A725" s="52"/>
      <c r="B725" s="53"/>
      <c r="C725" s="52"/>
      <c r="D725" s="53"/>
    </row>
    <row r="726" spans="1:4">
      <c r="A726" s="52"/>
      <c r="B726" s="53"/>
      <c r="C726" s="52"/>
      <c r="D726" s="53"/>
    </row>
    <row r="727" spans="1:4">
      <c r="A727" s="52"/>
      <c r="B727" s="53"/>
      <c r="C727" s="52"/>
      <c r="D727" s="53"/>
    </row>
    <row r="728" spans="1:4">
      <c r="A728" s="52"/>
      <c r="B728" s="53"/>
      <c r="C728" s="52"/>
      <c r="D728" s="53"/>
    </row>
    <row r="729" spans="1:4">
      <c r="A729" s="52"/>
      <c r="B729" s="53"/>
      <c r="C729" s="52"/>
      <c r="D729" s="53"/>
    </row>
    <row r="730" spans="1:4">
      <c r="A730" s="52"/>
      <c r="B730" s="53"/>
      <c r="C730" s="52"/>
      <c r="D730" s="53"/>
    </row>
    <row r="731" spans="1:4">
      <c r="A731" s="52"/>
      <c r="B731" s="53"/>
      <c r="C731" s="52"/>
      <c r="D731" s="53"/>
    </row>
    <row r="732" spans="1:4">
      <c r="A732" s="52"/>
      <c r="B732" s="53"/>
      <c r="C732" s="52"/>
      <c r="D732" s="53"/>
    </row>
    <row r="733" spans="1:4">
      <c r="A733" s="52"/>
      <c r="B733" s="53"/>
      <c r="C733" s="52"/>
      <c r="D733" s="53"/>
    </row>
    <row r="734" spans="1:4">
      <c r="A734" s="52"/>
      <c r="B734" s="53"/>
      <c r="C734" s="52"/>
      <c r="D734" s="53"/>
    </row>
    <row r="735" spans="1:4">
      <c r="A735" s="52"/>
      <c r="B735" s="53"/>
      <c r="C735" s="52"/>
      <c r="D735" s="53"/>
    </row>
    <row r="736" spans="1:4">
      <c r="A736" s="52"/>
      <c r="B736" s="53"/>
      <c r="C736" s="52"/>
      <c r="D736" s="53"/>
    </row>
    <row r="737" spans="1:4">
      <c r="A737" s="52"/>
      <c r="B737" s="53"/>
      <c r="C737" s="52"/>
      <c r="D737" s="53"/>
    </row>
    <row r="738" spans="1:4">
      <c r="A738" s="52"/>
      <c r="B738" s="53"/>
      <c r="C738" s="52"/>
      <c r="D738" s="53"/>
    </row>
    <row r="739" spans="1:4">
      <c r="A739" s="52"/>
      <c r="B739" s="53"/>
      <c r="C739" s="52"/>
      <c r="D739" s="53"/>
    </row>
    <row r="740" spans="1:4">
      <c r="A740" s="52"/>
      <c r="B740" s="53"/>
      <c r="C740" s="52"/>
      <c r="D740" s="53"/>
    </row>
    <row r="741" spans="1:4">
      <c r="A741" s="52"/>
      <c r="B741" s="53"/>
      <c r="C741" s="52"/>
      <c r="D741" s="53"/>
    </row>
    <row r="742" spans="1:4">
      <c r="A742" s="52"/>
      <c r="B742" s="53"/>
      <c r="C742" s="52"/>
      <c r="D742" s="53"/>
    </row>
    <row r="743" spans="1:4">
      <c r="A743" s="52"/>
      <c r="B743" s="53"/>
      <c r="C743" s="52"/>
      <c r="D743" s="53"/>
    </row>
    <row r="744" spans="1:4">
      <c r="A744" s="52"/>
      <c r="B744" s="53"/>
      <c r="C744" s="52"/>
      <c r="D744" s="53"/>
    </row>
    <row r="745" spans="1:4">
      <c r="A745" s="52"/>
      <c r="B745" s="53"/>
      <c r="C745" s="52"/>
      <c r="D745" s="53"/>
    </row>
    <row r="746" spans="1:4">
      <c r="A746" s="52"/>
      <c r="B746" s="53"/>
      <c r="C746" s="52"/>
      <c r="D746" s="53"/>
    </row>
    <row r="747" spans="1:4">
      <c r="A747" s="52"/>
      <c r="B747" s="53"/>
      <c r="C747" s="52"/>
      <c r="D747" s="53"/>
    </row>
    <row r="748" spans="1:4">
      <c r="A748" s="52"/>
      <c r="B748" s="53"/>
      <c r="C748" s="52"/>
      <c r="D748" s="53"/>
    </row>
    <row r="749" spans="1:4">
      <c r="A749" s="52"/>
      <c r="B749" s="53"/>
      <c r="C749" s="52"/>
      <c r="D749" s="53"/>
    </row>
    <row r="750" spans="1:4">
      <c r="A750" s="52"/>
      <c r="B750" s="53"/>
      <c r="C750" s="52"/>
      <c r="D750" s="53"/>
    </row>
    <row r="751" spans="1:4">
      <c r="A751" s="52"/>
      <c r="B751" s="53"/>
      <c r="C751" s="52"/>
      <c r="D751" s="53"/>
    </row>
    <row r="752" spans="1:4">
      <c r="A752" s="52"/>
      <c r="B752" s="53"/>
      <c r="C752" s="52"/>
      <c r="D752" s="53"/>
    </row>
    <row r="753" spans="1:4">
      <c r="A753" s="52"/>
      <c r="B753" s="53"/>
      <c r="C753" s="52"/>
      <c r="D753" s="53"/>
    </row>
    <row r="754" spans="1:4">
      <c r="A754" s="52"/>
      <c r="B754" s="53"/>
      <c r="C754" s="52"/>
      <c r="D754" s="53"/>
    </row>
    <row r="755" spans="1:4">
      <c r="A755" s="52"/>
      <c r="B755" s="53"/>
      <c r="C755" s="52"/>
      <c r="D755" s="53"/>
    </row>
    <row r="756" spans="1:4">
      <c r="A756" s="52"/>
      <c r="B756" s="53"/>
      <c r="C756" s="52"/>
      <c r="D756" s="53"/>
    </row>
    <row r="757" spans="1:4">
      <c r="A757" s="52"/>
      <c r="B757" s="53"/>
      <c r="C757" s="52"/>
      <c r="D757" s="53"/>
    </row>
    <row r="758" spans="1:4">
      <c r="A758" s="52"/>
      <c r="B758" s="53"/>
      <c r="C758" s="52"/>
      <c r="D758" s="53"/>
    </row>
    <row r="759" spans="1:4">
      <c r="A759" s="52"/>
      <c r="B759" s="53"/>
      <c r="C759" s="52"/>
      <c r="D759" s="53"/>
    </row>
    <row r="760" spans="1:4">
      <c r="A760" s="52"/>
      <c r="B760" s="53"/>
      <c r="C760" s="52"/>
      <c r="D760" s="53"/>
    </row>
    <row r="761" spans="1:4">
      <c r="A761" s="52"/>
      <c r="B761" s="53"/>
      <c r="C761" s="52"/>
      <c r="D761" s="53"/>
    </row>
    <row r="762" spans="1:4">
      <c r="A762" s="52"/>
      <c r="B762" s="53"/>
      <c r="C762" s="52"/>
      <c r="D762" s="53"/>
    </row>
    <row r="763" spans="1:4">
      <c r="A763" s="52"/>
      <c r="B763" s="53"/>
      <c r="C763" s="52"/>
      <c r="D763" s="53"/>
    </row>
    <row r="764" spans="1:4">
      <c r="A764" s="52"/>
      <c r="B764" s="53"/>
      <c r="C764" s="52"/>
      <c r="D764" s="53"/>
    </row>
    <row r="765" spans="1:4">
      <c r="A765" s="52"/>
      <c r="B765" s="53"/>
      <c r="C765" s="52"/>
      <c r="D765" s="53"/>
    </row>
    <row r="766" spans="1:4">
      <c r="A766" s="52"/>
      <c r="B766" s="53"/>
      <c r="C766" s="52"/>
      <c r="D766" s="53"/>
    </row>
    <row r="767" spans="1:4">
      <c r="A767" s="52"/>
      <c r="B767" s="53"/>
      <c r="C767" s="52"/>
      <c r="D767" s="53"/>
    </row>
    <row r="768" spans="1:4">
      <c r="A768" s="52"/>
      <c r="B768" s="53"/>
      <c r="C768" s="52"/>
      <c r="D768" s="53"/>
    </row>
    <row r="769" spans="1:4">
      <c r="A769" s="52"/>
      <c r="B769" s="53"/>
      <c r="C769" s="52"/>
      <c r="D769" s="53"/>
    </row>
    <row r="770" spans="1:4">
      <c r="A770" s="52"/>
      <c r="B770" s="53"/>
      <c r="C770" s="52"/>
      <c r="D770" s="53"/>
    </row>
    <row r="771" spans="1:4">
      <c r="A771" s="52"/>
      <c r="B771" s="53"/>
      <c r="C771" s="52"/>
      <c r="D771" s="53"/>
    </row>
    <row r="772" spans="1:4">
      <c r="A772" s="52"/>
      <c r="B772" s="53"/>
      <c r="C772" s="52"/>
      <c r="D772" s="53"/>
    </row>
    <row r="773" spans="1:4">
      <c r="A773" s="52"/>
      <c r="B773" s="53"/>
      <c r="C773" s="52"/>
      <c r="D773" s="53"/>
    </row>
    <row r="774" spans="1:4">
      <c r="A774" s="52"/>
      <c r="B774" s="53"/>
      <c r="C774" s="52"/>
      <c r="D774" s="53"/>
    </row>
    <row r="775" spans="1:4">
      <c r="A775" s="52"/>
      <c r="B775" s="53"/>
      <c r="C775" s="52"/>
      <c r="D775" s="53"/>
    </row>
    <row r="776" spans="1:4">
      <c r="A776" s="52"/>
      <c r="B776" s="53"/>
      <c r="C776" s="52"/>
      <c r="D776" s="53"/>
    </row>
    <row r="777" spans="1:4">
      <c r="A777" s="52"/>
      <c r="B777" s="53"/>
      <c r="C777" s="52"/>
      <c r="D777" s="53"/>
    </row>
    <row r="778" spans="1:4">
      <c r="A778" s="52"/>
      <c r="B778" s="53"/>
      <c r="C778" s="52"/>
      <c r="D778" s="53"/>
    </row>
    <row r="779" spans="1:4">
      <c r="A779" s="52"/>
      <c r="B779" s="53"/>
      <c r="C779" s="52"/>
      <c r="D779" s="53"/>
    </row>
    <row r="780" spans="1:4">
      <c r="A780" s="52"/>
      <c r="B780" s="53"/>
      <c r="C780" s="52"/>
      <c r="D780" s="53"/>
    </row>
    <row r="781" spans="1:4">
      <c r="A781" s="52"/>
      <c r="B781" s="53"/>
      <c r="C781" s="52"/>
      <c r="D781" s="53"/>
    </row>
    <row r="782" spans="1:4">
      <c r="A782" s="52"/>
      <c r="B782" s="53"/>
      <c r="C782" s="52"/>
      <c r="D782" s="53"/>
    </row>
    <row r="783" spans="1:4">
      <c r="A783" s="52"/>
      <c r="B783" s="53"/>
      <c r="C783" s="52"/>
      <c r="D783" s="53"/>
    </row>
    <row r="784" spans="1:4">
      <c r="A784" s="52"/>
      <c r="B784" s="53"/>
      <c r="C784" s="52"/>
      <c r="D784" s="53"/>
    </row>
    <row r="785" spans="1:4">
      <c r="A785" s="52"/>
      <c r="B785" s="53"/>
      <c r="C785" s="52"/>
      <c r="D785" s="53"/>
    </row>
    <row r="786" spans="1:4">
      <c r="A786" s="52"/>
      <c r="B786" s="53"/>
      <c r="C786" s="52"/>
      <c r="D786" s="53"/>
    </row>
    <row r="787" spans="1:4">
      <c r="A787" s="52"/>
      <c r="B787" s="53"/>
      <c r="C787" s="52"/>
      <c r="D787" s="53"/>
    </row>
    <row r="788" spans="1:4">
      <c r="A788" s="52"/>
      <c r="B788" s="53"/>
      <c r="C788" s="52"/>
      <c r="D788" s="53"/>
    </row>
    <row r="789" spans="1:4">
      <c r="A789" s="52"/>
      <c r="B789" s="53"/>
      <c r="C789" s="52"/>
      <c r="D789" s="53"/>
    </row>
    <row r="790" spans="1:4">
      <c r="A790" s="52"/>
      <c r="B790" s="53"/>
      <c r="C790" s="52"/>
      <c r="D790" s="53"/>
    </row>
    <row r="791" spans="1:4">
      <c r="A791" s="52"/>
      <c r="B791" s="53"/>
      <c r="C791" s="52"/>
      <c r="D791" s="53"/>
    </row>
    <row r="792" spans="1:4">
      <c r="A792" s="52"/>
      <c r="B792" s="53"/>
      <c r="C792" s="52"/>
      <c r="D792" s="53"/>
    </row>
    <row r="793" spans="1:4">
      <c r="A793" s="52"/>
      <c r="B793" s="53"/>
      <c r="C793" s="52"/>
      <c r="D793" s="53"/>
    </row>
    <row r="794" spans="1:4">
      <c r="A794" s="52"/>
      <c r="B794" s="53"/>
      <c r="C794" s="52"/>
      <c r="D794" s="53"/>
    </row>
    <row r="795" spans="1:4">
      <c r="A795" s="52"/>
      <c r="B795" s="53"/>
      <c r="C795" s="52"/>
      <c r="D795" s="53"/>
    </row>
    <row r="796" spans="1:4">
      <c r="A796" s="52"/>
      <c r="B796" s="53"/>
      <c r="C796" s="52"/>
      <c r="D796" s="53"/>
    </row>
    <row r="797" spans="1:4">
      <c r="A797" s="52"/>
      <c r="B797" s="53"/>
      <c r="C797" s="52"/>
      <c r="D797" s="53"/>
    </row>
    <row r="798" spans="1:4">
      <c r="A798" s="52"/>
      <c r="B798" s="53"/>
      <c r="C798" s="52"/>
      <c r="D798" s="53"/>
    </row>
    <row r="799" spans="1:4">
      <c r="A799" s="52"/>
      <c r="B799" s="53"/>
      <c r="C799" s="52"/>
      <c r="D799" s="53"/>
    </row>
    <row r="800" spans="1:4">
      <c r="A800" s="52"/>
      <c r="B800" s="53"/>
      <c r="C800" s="52"/>
      <c r="D800" s="53"/>
    </row>
    <row r="801" spans="1:4">
      <c r="A801" s="52"/>
      <c r="B801" s="53"/>
      <c r="C801" s="52"/>
      <c r="D801" s="53"/>
    </row>
    <row r="802" spans="1:4">
      <c r="A802" s="52"/>
      <c r="B802" s="53"/>
      <c r="C802" s="52"/>
      <c r="D802" s="53"/>
    </row>
    <row r="803" spans="1:4">
      <c r="A803" s="52"/>
      <c r="B803" s="53"/>
      <c r="C803" s="52"/>
      <c r="D803" s="53"/>
    </row>
    <row r="804" spans="1:4">
      <c r="A804" s="52"/>
      <c r="B804" s="53"/>
      <c r="C804" s="52"/>
      <c r="D804" s="53"/>
    </row>
    <row r="805" spans="1:4">
      <c r="A805" s="52"/>
      <c r="B805" s="53"/>
      <c r="C805" s="52"/>
      <c r="D805" s="53"/>
    </row>
    <row r="806" spans="1:4">
      <c r="A806" s="52"/>
      <c r="B806" s="53"/>
      <c r="C806" s="52"/>
      <c r="D806" s="53"/>
    </row>
    <row r="807" spans="1:4">
      <c r="A807" s="52"/>
      <c r="B807" s="53"/>
      <c r="C807" s="52"/>
      <c r="D807" s="53"/>
    </row>
    <row r="808" spans="1:4">
      <c r="A808" s="52"/>
      <c r="B808" s="53"/>
      <c r="C808" s="52"/>
      <c r="D808" s="53"/>
    </row>
    <row r="809" spans="1:4">
      <c r="A809" s="52"/>
      <c r="B809" s="53"/>
      <c r="C809" s="52"/>
      <c r="D809" s="53"/>
    </row>
    <row r="810" spans="1:4">
      <c r="A810" s="52"/>
      <c r="B810" s="53"/>
      <c r="C810" s="52"/>
      <c r="D810" s="53"/>
    </row>
    <row r="811" spans="1:4">
      <c r="A811" s="52"/>
      <c r="B811" s="53"/>
      <c r="C811" s="52"/>
      <c r="D811" s="53"/>
    </row>
    <row r="812" spans="1:4">
      <c r="A812" s="52"/>
      <c r="B812" s="53"/>
      <c r="C812" s="52"/>
      <c r="D812" s="53"/>
    </row>
    <row r="813" spans="1:4">
      <c r="A813" s="52"/>
      <c r="B813" s="53"/>
      <c r="C813" s="52"/>
      <c r="D813" s="53"/>
    </row>
    <row r="814" spans="1:4">
      <c r="A814" s="52"/>
      <c r="B814" s="53"/>
      <c r="C814" s="52"/>
      <c r="D814" s="53"/>
    </row>
    <row r="815" spans="1:4">
      <c r="A815" s="52"/>
      <c r="B815" s="53"/>
      <c r="C815" s="52"/>
      <c r="D815" s="53"/>
    </row>
    <row r="816" spans="1:4">
      <c r="A816" s="52"/>
      <c r="B816" s="53"/>
      <c r="C816" s="52"/>
      <c r="D816" s="53"/>
    </row>
    <row r="817" spans="1:4">
      <c r="A817" s="52"/>
      <c r="B817" s="53"/>
      <c r="C817" s="52"/>
      <c r="D817" s="53"/>
    </row>
    <row r="818" spans="1:4">
      <c r="A818" s="52"/>
      <c r="B818" s="53"/>
      <c r="C818" s="52"/>
      <c r="D818" s="53"/>
    </row>
    <row r="819" spans="1:4">
      <c r="A819" s="52"/>
      <c r="B819" s="53"/>
      <c r="C819" s="52"/>
      <c r="D819" s="53"/>
    </row>
    <row r="820" spans="1:4">
      <c r="A820" s="52"/>
      <c r="B820" s="53"/>
      <c r="C820" s="52"/>
      <c r="D820" s="53"/>
    </row>
    <row r="821" spans="1:4">
      <c r="A821" s="52"/>
      <c r="B821" s="53"/>
      <c r="C821" s="52"/>
      <c r="D821" s="53"/>
    </row>
    <row r="822" spans="1:4">
      <c r="A822" s="52"/>
      <c r="B822" s="53"/>
      <c r="C822" s="52"/>
      <c r="D822" s="53"/>
    </row>
    <row r="823" spans="1:4">
      <c r="A823" s="52"/>
      <c r="B823" s="53"/>
      <c r="C823" s="52"/>
      <c r="D823" s="53"/>
    </row>
    <row r="824" spans="1:4">
      <c r="A824" s="52"/>
      <c r="B824" s="53"/>
      <c r="C824" s="52"/>
      <c r="D824" s="53"/>
    </row>
    <row r="825" spans="1:4">
      <c r="A825" s="52"/>
      <c r="B825" s="53"/>
      <c r="C825" s="52"/>
      <c r="D825" s="53"/>
    </row>
    <row r="826" spans="1:4">
      <c r="A826" s="52"/>
      <c r="B826" s="53"/>
      <c r="C826" s="52"/>
      <c r="D826" s="53"/>
    </row>
    <row r="827" spans="1:4">
      <c r="A827" s="52"/>
      <c r="B827" s="53"/>
      <c r="C827" s="52"/>
      <c r="D827" s="53"/>
    </row>
    <row r="828" spans="1:4">
      <c r="A828" s="52"/>
      <c r="B828" s="53"/>
      <c r="C828" s="52"/>
      <c r="D828" s="53"/>
    </row>
    <row r="829" spans="1:4">
      <c r="A829" s="52"/>
      <c r="B829" s="53"/>
      <c r="C829" s="52"/>
      <c r="D829" s="53"/>
    </row>
    <row r="830" spans="1:4">
      <c r="A830" s="52"/>
      <c r="B830" s="53"/>
      <c r="C830" s="52"/>
      <c r="D830" s="53"/>
    </row>
    <row r="831" spans="1:4">
      <c r="A831" s="52"/>
      <c r="B831" s="53"/>
      <c r="C831" s="52"/>
      <c r="D831" s="53"/>
    </row>
    <row r="832" spans="1:4">
      <c r="A832" s="52"/>
      <c r="B832" s="53"/>
      <c r="C832" s="52"/>
      <c r="D832" s="53"/>
    </row>
    <row r="833" spans="1:4">
      <c r="A833" s="52"/>
      <c r="B833" s="53"/>
      <c r="C833" s="52"/>
      <c r="D833" s="53"/>
    </row>
    <row r="834" spans="1:4">
      <c r="A834" s="52"/>
      <c r="B834" s="53"/>
      <c r="C834" s="52"/>
      <c r="D834" s="53"/>
    </row>
    <row r="835" spans="1:4">
      <c r="A835" s="52"/>
      <c r="B835" s="53"/>
      <c r="C835" s="52"/>
      <c r="D835" s="53"/>
    </row>
    <row r="836" spans="1:4">
      <c r="A836" s="52"/>
      <c r="B836" s="53"/>
      <c r="C836" s="52"/>
      <c r="D836" s="53"/>
    </row>
    <row r="837" spans="1:4">
      <c r="A837" s="52"/>
      <c r="B837" s="53"/>
      <c r="C837" s="52"/>
      <c r="D837" s="53"/>
    </row>
    <row r="838" spans="1:4">
      <c r="A838" s="52"/>
      <c r="B838" s="53"/>
      <c r="C838" s="52"/>
      <c r="D838" s="53"/>
    </row>
    <row r="839" spans="1:4">
      <c r="A839" s="52"/>
      <c r="B839" s="53"/>
      <c r="C839" s="52"/>
      <c r="D839" s="53"/>
    </row>
    <row r="840" spans="1:4">
      <c r="A840" s="52"/>
      <c r="B840" s="53"/>
      <c r="C840" s="52"/>
      <c r="D840" s="53"/>
    </row>
    <row r="841" spans="1:4">
      <c r="A841" s="52"/>
      <c r="B841" s="53"/>
      <c r="C841" s="52"/>
      <c r="D841" s="53"/>
    </row>
    <row r="842" spans="1:4">
      <c r="A842" s="52"/>
      <c r="B842" s="53"/>
      <c r="C842" s="52"/>
      <c r="D842" s="53"/>
    </row>
    <row r="843" spans="1:4">
      <c r="A843" s="52"/>
      <c r="B843" s="53"/>
      <c r="C843" s="52"/>
      <c r="D843" s="53"/>
    </row>
    <row r="844" spans="1:4">
      <c r="A844" s="52"/>
      <c r="B844" s="53"/>
      <c r="C844" s="52"/>
      <c r="D844" s="53"/>
    </row>
    <row r="845" spans="1:4">
      <c r="A845" s="52"/>
      <c r="B845" s="53"/>
      <c r="C845" s="52"/>
      <c r="D845" s="53"/>
    </row>
    <row r="846" spans="1:4">
      <c r="A846" s="52"/>
      <c r="B846" s="53"/>
      <c r="C846" s="52"/>
      <c r="D846" s="53"/>
    </row>
    <row r="847" spans="1:4">
      <c r="A847" s="52"/>
      <c r="B847" s="53"/>
      <c r="C847" s="52"/>
      <c r="D847" s="53"/>
    </row>
    <row r="848" spans="1:4">
      <c r="A848" s="52"/>
      <c r="B848" s="53"/>
      <c r="C848" s="52"/>
      <c r="D848" s="53"/>
    </row>
    <row r="849" spans="1:4">
      <c r="A849" s="52"/>
      <c r="B849" s="53"/>
      <c r="C849" s="52"/>
      <c r="D849" s="53"/>
    </row>
    <row r="850" spans="1:4">
      <c r="A850" s="52"/>
      <c r="B850" s="53"/>
      <c r="C850" s="52"/>
      <c r="D850" s="53"/>
    </row>
    <row r="851" spans="1:4">
      <c r="A851" s="52"/>
      <c r="B851" s="53"/>
      <c r="C851" s="52"/>
      <c r="D851" s="53"/>
    </row>
  </sheetData>
  <mergeCells count="13">
    <mergeCell ref="K6:K7"/>
    <mergeCell ref="M6:M7"/>
    <mergeCell ref="L6:L7"/>
    <mergeCell ref="K3:M3"/>
    <mergeCell ref="A4:M4"/>
    <mergeCell ref="A6:A7"/>
    <mergeCell ref="B6:B7"/>
    <mergeCell ref="C6:C7"/>
    <mergeCell ref="D6:D7"/>
    <mergeCell ref="E6:E7"/>
    <mergeCell ref="F6:G6"/>
    <mergeCell ref="I6:I7"/>
    <mergeCell ref="J6:J7"/>
  </mergeCells>
  <phoneticPr fontId="8" type="noConversion"/>
  <pageMargins left="0.75" right="0.75" top="1" bottom="1" header="0.5" footer="0.5"/>
  <pageSetup paperSize="9" scale="80" orientation="landscape" horizontalDpi="0" verticalDpi="0" r:id="rId1"/>
  <headerFooter alignWithMargins="0">
    <oddFooter>&amp;L10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M852"/>
  <sheetViews>
    <sheetView topLeftCell="A38" workbookViewId="0">
      <selection activeCell="J72" sqref="J72"/>
    </sheetView>
  </sheetViews>
  <sheetFormatPr defaultRowHeight="12.75"/>
  <cols>
    <col min="1" max="1" width="4.140625" style="34" customWidth="1"/>
    <col min="2" max="2" width="5" style="35" customWidth="1"/>
    <col min="3" max="3" width="4.5703125" style="34" customWidth="1"/>
    <col min="4" max="4" width="57" style="35" customWidth="1"/>
    <col min="5" max="5" width="9.85546875" style="36" customWidth="1"/>
    <col min="6" max="6" width="9.85546875" style="57" customWidth="1"/>
    <col min="7" max="8" width="10.140625" style="57" customWidth="1"/>
    <col min="9" max="9" width="10.140625" style="36" customWidth="1"/>
    <col min="10" max="10" width="9.28515625" style="36" customWidth="1"/>
    <col min="11" max="11" width="13.140625" style="57" customWidth="1"/>
    <col min="12" max="12" width="9.42578125" style="36" customWidth="1"/>
    <col min="13" max="13" width="15.140625" style="57" customWidth="1"/>
    <col min="14" max="16384" width="9.140625" style="57"/>
  </cols>
  <sheetData>
    <row r="1" spans="1:13" hidden="1"/>
    <row r="2" spans="1:13" ht="19.5" customHeight="1">
      <c r="E2" s="37"/>
      <c r="I2" s="37"/>
      <c r="J2" s="37"/>
      <c r="L2" s="37"/>
    </row>
    <row r="3" spans="1:13" ht="16.5" customHeight="1">
      <c r="E3" s="37"/>
      <c r="I3" s="32"/>
      <c r="J3" s="32"/>
      <c r="K3" s="323" t="s">
        <v>259</v>
      </c>
      <c r="L3" s="323"/>
      <c r="M3" s="323"/>
    </row>
    <row r="4" spans="1:13" s="33" customFormat="1" ht="24" customHeight="1">
      <c r="A4" s="324" t="s">
        <v>359</v>
      </c>
      <c r="B4" s="324"/>
      <c r="C4" s="324"/>
      <c r="D4" s="324"/>
      <c r="E4" s="324"/>
      <c r="F4" s="325"/>
      <c r="G4" s="325"/>
      <c r="H4" s="325"/>
      <c r="I4" s="325"/>
      <c r="J4" s="325"/>
      <c r="K4" s="325"/>
      <c r="L4" s="325"/>
      <c r="M4" s="325"/>
    </row>
    <row r="5" spans="1:13" ht="14.25" customHeight="1">
      <c r="E5" s="37"/>
      <c r="I5" s="37"/>
      <c r="J5" s="37"/>
      <c r="K5" s="37"/>
      <c r="L5" s="37"/>
      <c r="M5" s="37" t="s">
        <v>87</v>
      </c>
    </row>
    <row r="6" spans="1:13" s="58" customFormat="1" ht="19.5" customHeight="1">
      <c r="A6" s="326" t="s">
        <v>88</v>
      </c>
      <c r="B6" s="328" t="s">
        <v>89</v>
      </c>
      <c r="C6" s="330" t="s">
        <v>90</v>
      </c>
      <c r="D6" s="332"/>
      <c r="E6" s="334" t="s">
        <v>334</v>
      </c>
      <c r="F6" s="336" t="s">
        <v>333</v>
      </c>
      <c r="G6" s="340"/>
      <c r="H6" s="205"/>
      <c r="I6" s="341" t="s">
        <v>355</v>
      </c>
      <c r="J6" s="321" t="s">
        <v>356</v>
      </c>
      <c r="K6" s="321" t="s">
        <v>357</v>
      </c>
      <c r="L6" s="321" t="s">
        <v>358</v>
      </c>
      <c r="M6" s="321" t="s">
        <v>265</v>
      </c>
    </row>
    <row r="7" spans="1:13" s="58" customFormat="1" ht="97.5" customHeight="1">
      <c r="A7" s="327"/>
      <c r="B7" s="329"/>
      <c r="C7" s="331"/>
      <c r="D7" s="333"/>
      <c r="E7" s="335"/>
      <c r="F7" s="38" t="s">
        <v>310</v>
      </c>
      <c r="G7" s="38" t="s">
        <v>92</v>
      </c>
      <c r="H7" s="273" t="s">
        <v>264</v>
      </c>
      <c r="I7" s="335"/>
      <c r="J7" s="322"/>
      <c r="K7" s="322"/>
      <c r="L7" s="322"/>
      <c r="M7" s="322"/>
    </row>
    <row r="8" spans="1:13" s="62" customFormat="1">
      <c r="A8" s="59">
        <v>1</v>
      </c>
      <c r="B8" s="60" t="s">
        <v>93</v>
      </c>
      <c r="C8" s="61">
        <v>3</v>
      </c>
      <c r="D8" s="60" t="s">
        <v>94</v>
      </c>
      <c r="E8" s="60" t="s">
        <v>95</v>
      </c>
      <c r="F8" s="60">
        <v>6</v>
      </c>
      <c r="G8" s="60">
        <v>9</v>
      </c>
      <c r="H8" s="60" t="s">
        <v>97</v>
      </c>
      <c r="I8" s="60" t="s">
        <v>116</v>
      </c>
      <c r="J8" s="60" t="s">
        <v>249</v>
      </c>
      <c r="K8" s="60" t="s">
        <v>250</v>
      </c>
      <c r="L8" s="60" t="s">
        <v>251</v>
      </c>
      <c r="M8" s="60" t="s">
        <v>252</v>
      </c>
    </row>
    <row r="9" spans="1:13" s="50" customFormat="1">
      <c r="A9" s="63" t="s">
        <v>102</v>
      </c>
      <c r="B9" s="64" t="s">
        <v>103</v>
      </c>
      <c r="C9" s="64"/>
      <c r="D9" s="65" t="s">
        <v>32</v>
      </c>
      <c r="E9" s="118">
        <f>SUM(E11:E18)</f>
        <v>41066</v>
      </c>
      <c r="F9" s="118">
        <f t="shared" ref="F9:I9" si="0">SUM(F11:F18)</f>
        <v>39550</v>
      </c>
      <c r="G9" s="118">
        <f t="shared" si="0"/>
        <v>39432</v>
      </c>
      <c r="H9" s="118">
        <f t="shared" si="0"/>
        <v>46626</v>
      </c>
      <c r="I9" s="118">
        <f t="shared" si="0"/>
        <v>5595</v>
      </c>
      <c r="J9" s="118">
        <f t="shared" ref="J9:J30" si="1">I9-E9</f>
        <v>-35471</v>
      </c>
      <c r="K9" s="232">
        <f t="shared" ref="K9:K30" si="2">I9-F9</f>
        <v>-33955</v>
      </c>
      <c r="L9" s="218">
        <f>I9-H9</f>
        <v>-41031</v>
      </c>
      <c r="M9" s="207">
        <f>I9/H9</f>
        <v>0.11999742632865783</v>
      </c>
    </row>
    <row r="10" spans="1:13" s="50" customFormat="1">
      <c r="A10" s="70"/>
      <c r="B10" s="71"/>
      <c r="C10" s="71"/>
      <c r="D10" s="72" t="s">
        <v>104</v>
      </c>
      <c r="E10" s="73">
        <f>PRODUCT(E9,1/E70)</f>
        <v>6.3547722690154948E-2</v>
      </c>
      <c r="F10" s="73">
        <f>PRODUCT(F9,1/F70)</f>
        <v>6.1469549648123741E-2</v>
      </c>
      <c r="G10" s="73">
        <f>PRODUCT(G9,1/G70)</f>
        <v>5.9546964663243732E-2</v>
      </c>
      <c r="H10" s="73">
        <f>PRODUCT(H9,1/H70)</f>
        <v>7.3512555596373083E-2</v>
      </c>
      <c r="I10" s="73">
        <f>PRODUCT(I9,1/I70)</f>
        <v>1.3544001665464371E-2</v>
      </c>
      <c r="J10" s="118">
        <f t="shared" si="1"/>
        <v>-5.0003721024690577E-2</v>
      </c>
      <c r="K10" s="232">
        <f t="shared" si="2"/>
        <v>-4.7925547982659369E-2</v>
      </c>
      <c r="L10" s="118">
        <f>I10-H10</f>
        <v>-5.9968553930908712E-2</v>
      </c>
      <c r="M10" s="211">
        <f>I10/H10</f>
        <v>0.18424065869548681</v>
      </c>
    </row>
    <row r="11" spans="1:13" s="50" customFormat="1" ht="27.75" customHeight="1">
      <c r="A11" s="70"/>
      <c r="B11" s="75" t="s">
        <v>103</v>
      </c>
      <c r="C11" s="75" t="s">
        <v>105</v>
      </c>
      <c r="D11" s="76" t="s">
        <v>106</v>
      </c>
      <c r="E11" s="77">
        <v>1649</v>
      </c>
      <c r="F11" s="78">
        <v>1486</v>
      </c>
      <c r="G11" s="81">
        <v>1487</v>
      </c>
      <c r="H11" s="256">
        <v>1487</v>
      </c>
      <c r="J11" s="118">
        <f t="shared" si="1"/>
        <v>-1649</v>
      </c>
      <c r="K11" s="232">
        <f t="shared" si="2"/>
        <v>-1486</v>
      </c>
      <c r="L11" s="118">
        <f>I11-H11</f>
        <v>-1487</v>
      </c>
      <c r="M11" s="211">
        <f>I11/H11</f>
        <v>0</v>
      </c>
    </row>
    <row r="12" spans="1:13" s="36" customFormat="1" ht="48" customHeight="1">
      <c r="A12" s="84"/>
      <c r="B12" s="85" t="s">
        <v>103</v>
      </c>
      <c r="C12" s="85" t="s">
        <v>107</v>
      </c>
      <c r="D12" s="76" t="s">
        <v>108</v>
      </c>
      <c r="E12" s="83">
        <v>2524</v>
      </c>
      <c r="F12" s="86">
        <v>2429</v>
      </c>
      <c r="G12" s="87">
        <v>2429</v>
      </c>
      <c r="H12" s="257">
        <v>2118</v>
      </c>
      <c r="I12" s="206">
        <v>821</v>
      </c>
      <c r="J12" s="118">
        <f t="shared" si="1"/>
        <v>-1703</v>
      </c>
      <c r="K12" s="232">
        <f t="shared" si="2"/>
        <v>-1608</v>
      </c>
      <c r="L12" s="118">
        <f>I12-H12</f>
        <v>-1297</v>
      </c>
      <c r="M12" s="211">
        <f>I12/H12</f>
        <v>0.38762983947119922</v>
      </c>
    </row>
    <row r="13" spans="1:13" s="36" customFormat="1" ht="40.5" customHeight="1">
      <c r="A13" s="84"/>
      <c r="B13" s="85" t="s">
        <v>103</v>
      </c>
      <c r="C13" s="85" t="s">
        <v>109</v>
      </c>
      <c r="D13" s="76" t="s">
        <v>110</v>
      </c>
      <c r="E13" s="83">
        <v>29782</v>
      </c>
      <c r="F13" s="86">
        <v>28621</v>
      </c>
      <c r="G13" s="87">
        <v>28611</v>
      </c>
      <c r="H13" s="46">
        <v>34645</v>
      </c>
      <c r="I13" s="206">
        <v>3340</v>
      </c>
      <c r="J13" s="118">
        <f t="shared" si="1"/>
        <v>-26442</v>
      </c>
      <c r="K13" s="232">
        <f t="shared" si="2"/>
        <v>-25281</v>
      </c>
      <c r="L13" s="118">
        <f>I13-H13</f>
        <v>-31305</v>
      </c>
      <c r="M13" s="211">
        <f>I13/H13</f>
        <v>9.6406407851060763E-2</v>
      </c>
    </row>
    <row r="14" spans="1:13" s="36" customFormat="1" ht="16.5" customHeight="1">
      <c r="A14" s="84"/>
      <c r="B14" s="85" t="s">
        <v>103</v>
      </c>
      <c r="C14" s="85" t="s">
        <v>111</v>
      </c>
      <c r="D14" s="76" t="s">
        <v>112</v>
      </c>
      <c r="E14" s="83">
        <v>3</v>
      </c>
      <c r="F14" s="86">
        <v>12</v>
      </c>
      <c r="G14" s="87">
        <v>12</v>
      </c>
      <c r="H14" s="257"/>
      <c r="I14" s="230">
        <v>0</v>
      </c>
      <c r="J14" s="118">
        <f t="shared" si="1"/>
        <v>-3</v>
      </c>
      <c r="K14" s="232">
        <f t="shared" si="2"/>
        <v>-12</v>
      </c>
      <c r="L14" s="233"/>
      <c r="M14" s="234"/>
    </row>
    <row r="15" spans="1:13" s="36" customFormat="1" ht="31.5" customHeight="1">
      <c r="A15" s="84"/>
      <c r="B15" s="85" t="s">
        <v>103</v>
      </c>
      <c r="C15" s="85" t="s">
        <v>113</v>
      </c>
      <c r="D15" s="76" t="s">
        <v>114</v>
      </c>
      <c r="E15" s="83">
        <v>1713</v>
      </c>
      <c r="F15" s="86">
        <v>1701</v>
      </c>
      <c r="G15" s="87">
        <v>1701</v>
      </c>
      <c r="H15" s="257">
        <v>1892</v>
      </c>
      <c r="I15" s="206">
        <v>234</v>
      </c>
      <c r="J15" s="118">
        <f t="shared" si="1"/>
        <v>-1479</v>
      </c>
      <c r="K15" s="232">
        <f t="shared" si="2"/>
        <v>-1467</v>
      </c>
      <c r="L15" s="118">
        <f>I15-H15</f>
        <v>-1658</v>
      </c>
      <c r="M15" s="211">
        <f>I15/H15</f>
        <v>0.12367864693446089</v>
      </c>
    </row>
    <row r="16" spans="1:13" s="36" customFormat="1" ht="21" customHeight="1">
      <c r="A16" s="84"/>
      <c r="B16" s="85" t="s">
        <v>103</v>
      </c>
      <c r="C16" s="85" t="s">
        <v>115</v>
      </c>
      <c r="D16" s="76" t="s">
        <v>163</v>
      </c>
      <c r="E16" s="83">
        <v>720</v>
      </c>
      <c r="F16" s="86">
        <v>200</v>
      </c>
      <c r="G16" s="87">
        <v>200</v>
      </c>
      <c r="H16" s="46"/>
      <c r="I16" s="230">
        <v>0</v>
      </c>
      <c r="J16" s="118">
        <f t="shared" si="1"/>
        <v>-720</v>
      </c>
      <c r="K16" s="232">
        <f t="shared" si="2"/>
        <v>-200</v>
      </c>
      <c r="L16" s="233"/>
      <c r="M16" s="234"/>
    </row>
    <row r="17" spans="1:13" s="36" customFormat="1">
      <c r="A17" s="84"/>
      <c r="B17" s="85" t="s">
        <v>103</v>
      </c>
      <c r="C17" s="85" t="s">
        <v>116</v>
      </c>
      <c r="D17" s="76" t="s">
        <v>117</v>
      </c>
      <c r="E17" s="83">
        <v>496</v>
      </c>
      <c r="F17" s="86">
        <v>974</v>
      </c>
      <c r="G17" s="87">
        <v>637</v>
      </c>
      <c r="H17" s="257">
        <v>1200</v>
      </c>
      <c r="I17" s="206">
        <v>1200</v>
      </c>
      <c r="J17" s="118">
        <f t="shared" si="1"/>
        <v>704</v>
      </c>
      <c r="K17" s="232">
        <f t="shared" si="2"/>
        <v>226</v>
      </c>
      <c r="L17" s="118">
        <f t="shared" ref="L17:L24" si="3">I17-H17</f>
        <v>0</v>
      </c>
      <c r="M17" s="211">
        <f t="shared" ref="M17:M22" si="4">I17/H17</f>
        <v>1</v>
      </c>
    </row>
    <row r="18" spans="1:13" s="36" customFormat="1">
      <c r="A18" s="84"/>
      <c r="B18" s="85" t="s">
        <v>103</v>
      </c>
      <c r="C18" s="85" t="s">
        <v>118</v>
      </c>
      <c r="D18" s="76" t="s">
        <v>119</v>
      </c>
      <c r="E18" s="83">
        <v>4179</v>
      </c>
      <c r="F18" s="92">
        <v>4127</v>
      </c>
      <c r="G18" s="87">
        <v>4355</v>
      </c>
      <c r="H18" s="46">
        <v>5284</v>
      </c>
      <c r="I18" s="230"/>
      <c r="J18" s="118">
        <f t="shared" si="1"/>
        <v>-4179</v>
      </c>
      <c r="K18" s="232">
        <f t="shared" si="2"/>
        <v>-4127</v>
      </c>
      <c r="L18" s="118">
        <f t="shared" si="3"/>
        <v>-5284</v>
      </c>
      <c r="M18" s="211">
        <f t="shared" si="4"/>
        <v>0</v>
      </c>
    </row>
    <row r="19" spans="1:13" s="100" customFormat="1">
      <c r="A19" s="94" t="s">
        <v>120</v>
      </c>
      <c r="B19" s="95" t="s">
        <v>105</v>
      </c>
      <c r="C19" s="95"/>
      <c r="D19" s="96" t="s">
        <v>68</v>
      </c>
      <c r="E19" s="118">
        <f>SUM(E21)</f>
        <v>1713</v>
      </c>
      <c r="F19" s="118">
        <f t="shared" ref="F19:I19" si="5">SUM(F21)</f>
        <v>1456</v>
      </c>
      <c r="G19" s="118">
        <f t="shared" si="5"/>
        <v>1457</v>
      </c>
      <c r="H19" s="118">
        <f t="shared" si="5"/>
        <v>1409</v>
      </c>
      <c r="I19" s="118">
        <f t="shared" si="5"/>
        <v>1409</v>
      </c>
      <c r="J19" s="118">
        <f t="shared" si="1"/>
        <v>-304</v>
      </c>
      <c r="K19" s="232">
        <f t="shared" si="2"/>
        <v>-47</v>
      </c>
      <c r="L19" s="118">
        <f t="shared" si="3"/>
        <v>0</v>
      </c>
      <c r="M19" s="211">
        <f t="shared" si="4"/>
        <v>1</v>
      </c>
    </row>
    <row r="20" spans="1:13" s="50" customFormat="1">
      <c r="A20" s="70"/>
      <c r="B20" s="71"/>
      <c r="C20" s="71"/>
      <c r="D20" s="72" t="s">
        <v>104</v>
      </c>
      <c r="E20" s="237">
        <v>2E-3</v>
      </c>
      <c r="F20" s="237">
        <v>2.3999999999999998E-3</v>
      </c>
      <c r="G20" s="237">
        <v>2.4313919261983769E-3</v>
      </c>
      <c r="H20" s="73">
        <v>2.3481423059149346E-3</v>
      </c>
      <c r="I20" s="73">
        <f>PRODUCT(I19,1/I70)</f>
        <v>3.4108129305878993E-3</v>
      </c>
      <c r="J20" s="118">
        <f t="shared" si="1"/>
        <v>1.4108129305878993E-3</v>
      </c>
      <c r="K20" s="232">
        <f t="shared" si="2"/>
        <v>1.0108129305878995E-3</v>
      </c>
      <c r="L20" s="118">
        <f t="shared" si="3"/>
        <v>1.0626706246729648E-3</v>
      </c>
      <c r="M20" s="211">
        <f t="shared" si="4"/>
        <v>1.4525580166057712</v>
      </c>
    </row>
    <row r="21" spans="1:13" s="56" customFormat="1" ht="15" customHeight="1">
      <c r="A21" s="84"/>
      <c r="B21" s="85" t="s">
        <v>105</v>
      </c>
      <c r="C21" s="85" t="s">
        <v>107</v>
      </c>
      <c r="D21" s="76" t="s">
        <v>121</v>
      </c>
      <c r="E21" s="83">
        <v>1713</v>
      </c>
      <c r="F21" s="88">
        <v>1456</v>
      </c>
      <c r="G21" s="81">
        <v>1457</v>
      </c>
      <c r="H21" s="258">
        <v>1409</v>
      </c>
      <c r="I21" s="231">
        <v>1409</v>
      </c>
      <c r="J21" s="118">
        <f t="shared" si="1"/>
        <v>-304</v>
      </c>
      <c r="K21" s="232">
        <f t="shared" si="2"/>
        <v>-47</v>
      </c>
      <c r="L21" s="118">
        <f t="shared" si="3"/>
        <v>0</v>
      </c>
      <c r="M21" s="211">
        <f t="shared" si="4"/>
        <v>1</v>
      </c>
    </row>
    <row r="22" spans="1:13" s="50" customFormat="1">
      <c r="A22" s="94" t="s">
        <v>123</v>
      </c>
      <c r="B22" s="95" t="s">
        <v>107</v>
      </c>
      <c r="C22" s="95"/>
      <c r="D22" s="96" t="s">
        <v>124</v>
      </c>
      <c r="E22" s="118">
        <f>SUM(E25)</f>
        <v>491</v>
      </c>
      <c r="F22" s="118">
        <f t="shared" ref="F22:I22" si="6">SUM(F25)</f>
        <v>2567</v>
      </c>
      <c r="G22" s="118">
        <f t="shared" si="6"/>
        <v>2904</v>
      </c>
      <c r="H22" s="118">
        <f t="shared" si="6"/>
        <v>3136</v>
      </c>
      <c r="I22" s="118">
        <f t="shared" si="6"/>
        <v>673</v>
      </c>
      <c r="J22" s="118">
        <f t="shared" si="1"/>
        <v>182</v>
      </c>
      <c r="K22" s="232">
        <f t="shared" si="2"/>
        <v>-1894</v>
      </c>
      <c r="L22" s="118">
        <f t="shared" si="3"/>
        <v>-2463</v>
      </c>
      <c r="M22" s="211">
        <f t="shared" si="4"/>
        <v>0.21460459183673469</v>
      </c>
    </row>
    <row r="23" spans="1:13" s="50" customFormat="1">
      <c r="A23" s="70"/>
      <c r="B23" s="71"/>
      <c r="C23" s="71"/>
      <c r="D23" s="72" t="s">
        <v>104</v>
      </c>
      <c r="E23" s="73">
        <f>PRODUCT(E22,1/E70)</f>
        <v>7.5979963572946172E-4</v>
      </c>
      <c r="F23" s="73">
        <f>PRODUCT(F22,1/F70)</f>
        <v>3.9896923880337202E-3</v>
      </c>
      <c r="G23" s="73">
        <f>PRODUCT(G22,1/G70)</f>
        <v>4.3853820598006646E-3</v>
      </c>
      <c r="H23" s="73">
        <f>PRODUCT(H22,1/H70)</f>
        <v>4.9443523860126541E-3</v>
      </c>
      <c r="I23" s="73">
        <f>PRODUCT(I22,1/I70)</f>
        <v>1.6291533728074212E-3</v>
      </c>
      <c r="J23" s="118">
        <f t="shared" si="1"/>
        <v>8.6935373707795944E-4</v>
      </c>
      <c r="K23" s="232">
        <f t="shared" si="2"/>
        <v>-2.360539015226299E-3</v>
      </c>
      <c r="L23" s="118">
        <f t="shared" si="3"/>
        <v>-3.3151990132052329E-3</v>
      </c>
      <c r="M23" s="211"/>
    </row>
    <row r="24" spans="1:13" s="36" customFormat="1">
      <c r="A24" s="84"/>
      <c r="B24" s="85" t="s">
        <v>107</v>
      </c>
      <c r="C24" s="85" t="s">
        <v>109</v>
      </c>
      <c r="D24" s="102" t="s">
        <v>125</v>
      </c>
      <c r="E24" s="236"/>
      <c r="F24" s="240">
        <v>0</v>
      </c>
      <c r="G24" s="241">
        <v>0</v>
      </c>
      <c r="H24" s="46">
        <v>0</v>
      </c>
      <c r="I24" s="230"/>
      <c r="J24" s="118">
        <f t="shared" si="1"/>
        <v>0</v>
      </c>
      <c r="K24" s="232">
        <f t="shared" si="2"/>
        <v>0</v>
      </c>
      <c r="L24" s="118">
        <f t="shared" si="3"/>
        <v>0</v>
      </c>
      <c r="M24" s="235"/>
    </row>
    <row r="25" spans="1:13" s="36" customFormat="1">
      <c r="A25" s="84"/>
      <c r="B25" s="85" t="s">
        <v>107</v>
      </c>
      <c r="C25" s="85" t="s">
        <v>122</v>
      </c>
      <c r="D25" s="102" t="s">
        <v>164</v>
      </c>
      <c r="E25" s="83">
        <v>491</v>
      </c>
      <c r="F25" s="86">
        <v>2567</v>
      </c>
      <c r="G25" s="87">
        <v>2904</v>
      </c>
      <c r="H25" s="257">
        <v>3136</v>
      </c>
      <c r="I25" s="206">
        <v>673</v>
      </c>
      <c r="J25" s="118">
        <f t="shared" si="1"/>
        <v>182</v>
      </c>
      <c r="K25" s="232">
        <f t="shared" si="2"/>
        <v>-1894</v>
      </c>
      <c r="L25" s="236"/>
      <c r="M25" s="235"/>
    </row>
    <row r="26" spans="1:13" s="50" customFormat="1">
      <c r="A26" s="94" t="s">
        <v>127</v>
      </c>
      <c r="B26" s="95" t="s">
        <v>109</v>
      </c>
      <c r="C26" s="95"/>
      <c r="D26" s="96" t="s">
        <v>34</v>
      </c>
      <c r="E26" s="118">
        <f>SUM(E28:E32)</f>
        <v>43257</v>
      </c>
      <c r="F26" s="118">
        <f>SUM(F28:F32)</f>
        <v>42084</v>
      </c>
      <c r="G26" s="118">
        <f>SUM(G28:G32)</f>
        <v>45586</v>
      </c>
      <c r="H26" s="118">
        <f>SUM(H28:H32)</f>
        <v>39379</v>
      </c>
      <c r="I26" s="118">
        <f>SUM(I28:I32)</f>
        <v>43539</v>
      </c>
      <c r="J26" s="118">
        <f t="shared" si="1"/>
        <v>282</v>
      </c>
      <c r="K26" s="232">
        <f t="shared" si="2"/>
        <v>1455</v>
      </c>
      <c r="L26" s="118">
        <f>I26-H26</f>
        <v>4160</v>
      </c>
      <c r="M26" s="211">
        <f>I26/H26</f>
        <v>1.1056400619619595</v>
      </c>
    </row>
    <row r="27" spans="1:13" s="50" customFormat="1">
      <c r="A27" s="70"/>
      <c r="B27" s="71"/>
      <c r="C27" s="71"/>
      <c r="D27" s="72" t="s">
        <v>104</v>
      </c>
      <c r="E27" s="207">
        <f>PRODUCT(E26,1/E70)</f>
        <v>6.6938193162422249E-2</v>
      </c>
      <c r="F27" s="207">
        <f>PRODUCT(F26,1/F70)</f>
        <v>6.5407952652127413E-2</v>
      </c>
      <c r="G27" s="207">
        <f>PRODUCT(G26,1/G70)</f>
        <v>6.884022953790396E-2</v>
      </c>
      <c r="H27" s="207">
        <f>PRODUCT(H26,1/H70)</f>
        <v>6.2086623918619993E-2</v>
      </c>
      <c r="I27" s="207">
        <f>PRODUCT(I26,1/I70)</f>
        <v>0.10539629821495143</v>
      </c>
      <c r="J27" s="118">
        <f t="shared" si="1"/>
        <v>3.8458105052529182E-2</v>
      </c>
      <c r="K27" s="232">
        <f t="shared" si="2"/>
        <v>3.9988345562824018E-2</v>
      </c>
      <c r="L27" s="118">
        <f>I27-H27</f>
        <v>4.3309674296331438E-2</v>
      </c>
      <c r="M27" s="211"/>
    </row>
    <row r="28" spans="1:13" s="36" customFormat="1">
      <c r="A28" s="84"/>
      <c r="B28" s="85" t="s">
        <v>109</v>
      </c>
      <c r="C28" s="85" t="s">
        <v>111</v>
      </c>
      <c r="D28" s="76" t="s">
        <v>128</v>
      </c>
      <c r="E28" s="88">
        <v>390</v>
      </c>
      <c r="F28" s="88">
        <v>450</v>
      </c>
      <c r="G28" s="87">
        <v>445</v>
      </c>
      <c r="H28" s="257">
        <v>450</v>
      </c>
      <c r="I28" s="206">
        <v>500</v>
      </c>
      <c r="J28" s="118">
        <f t="shared" si="1"/>
        <v>110</v>
      </c>
      <c r="K28" s="232">
        <f t="shared" si="2"/>
        <v>50</v>
      </c>
      <c r="L28" s="118">
        <f>I28-H28</f>
        <v>50</v>
      </c>
      <c r="M28" s="211">
        <f>I28/H28</f>
        <v>1.1111111111111112</v>
      </c>
    </row>
    <row r="29" spans="1:13" s="36" customFormat="1">
      <c r="A29" s="84"/>
      <c r="B29" s="85" t="s">
        <v>109</v>
      </c>
      <c r="C29" s="85" t="s">
        <v>129</v>
      </c>
      <c r="D29" s="76" t="s">
        <v>130</v>
      </c>
      <c r="E29" s="88">
        <v>3911</v>
      </c>
      <c r="F29" s="88">
        <v>2930</v>
      </c>
      <c r="G29" s="87">
        <v>2930</v>
      </c>
      <c r="H29" s="46">
        <v>3725</v>
      </c>
      <c r="I29" s="206">
        <v>2000</v>
      </c>
      <c r="J29" s="118">
        <f t="shared" si="1"/>
        <v>-1911</v>
      </c>
      <c r="K29" s="232">
        <f t="shared" si="2"/>
        <v>-930</v>
      </c>
      <c r="L29" s="118">
        <f>I29-H29</f>
        <v>-1725</v>
      </c>
      <c r="M29" s="211">
        <f>I29/H29</f>
        <v>0.53691275167785235</v>
      </c>
    </row>
    <row r="30" spans="1:13" s="36" customFormat="1">
      <c r="A30" s="84"/>
      <c r="B30" s="85" t="s">
        <v>109</v>
      </c>
      <c r="C30" s="85" t="s">
        <v>122</v>
      </c>
      <c r="D30" s="76" t="s">
        <v>165</v>
      </c>
      <c r="E30" s="88">
        <v>32575</v>
      </c>
      <c r="F30" s="88">
        <v>38323</v>
      </c>
      <c r="G30" s="87">
        <v>41830</v>
      </c>
      <c r="H30" s="257">
        <v>35004</v>
      </c>
      <c r="I30" s="206">
        <v>40509</v>
      </c>
      <c r="J30" s="118">
        <f t="shared" si="1"/>
        <v>7934</v>
      </c>
      <c r="K30" s="232">
        <f t="shared" si="2"/>
        <v>2186</v>
      </c>
      <c r="L30" s="236"/>
      <c r="M30" s="235"/>
    </row>
    <row r="31" spans="1:13" s="36" customFormat="1">
      <c r="A31" s="84"/>
      <c r="B31" s="85" t="s">
        <v>109</v>
      </c>
      <c r="C31" s="85" t="s">
        <v>97</v>
      </c>
      <c r="D31" s="76" t="s">
        <v>270</v>
      </c>
      <c r="E31" s="88">
        <v>6000</v>
      </c>
      <c r="F31" s="88"/>
      <c r="G31" s="87"/>
      <c r="H31" s="259">
        <v>0</v>
      </c>
      <c r="I31" s="206"/>
      <c r="J31" s="118"/>
      <c r="K31" s="232"/>
      <c r="L31" s="236"/>
      <c r="M31" s="235"/>
    </row>
    <row r="32" spans="1:13" s="36" customFormat="1">
      <c r="A32" s="84"/>
      <c r="B32" s="85" t="s">
        <v>109</v>
      </c>
      <c r="C32" s="85" t="s">
        <v>131</v>
      </c>
      <c r="D32" s="76" t="s">
        <v>132</v>
      </c>
      <c r="E32" s="88">
        <v>381</v>
      </c>
      <c r="F32" s="88">
        <v>381</v>
      </c>
      <c r="G32" s="97">
        <v>381</v>
      </c>
      <c r="H32" s="257">
        <v>200</v>
      </c>
      <c r="I32" s="36">
        <v>530</v>
      </c>
      <c r="J32" s="206"/>
      <c r="K32" s="206"/>
      <c r="L32" s="206"/>
      <c r="M32" s="206"/>
    </row>
    <row r="33" spans="1:13" s="100" customFormat="1">
      <c r="A33" s="94" t="s">
        <v>133</v>
      </c>
      <c r="B33" s="95" t="s">
        <v>111</v>
      </c>
      <c r="C33" s="95"/>
      <c r="D33" s="103" t="s">
        <v>35</v>
      </c>
      <c r="E33" s="118">
        <f>SUM(E35:E38)</f>
        <v>46292</v>
      </c>
      <c r="F33" s="118">
        <f t="shared" ref="F33:I33" si="7">SUM(F35:F38)</f>
        <v>19674</v>
      </c>
      <c r="G33" s="118">
        <f t="shared" si="7"/>
        <v>24679</v>
      </c>
      <c r="H33" s="118">
        <f t="shared" si="7"/>
        <v>3580</v>
      </c>
      <c r="I33" s="118">
        <f t="shared" si="7"/>
        <v>1265</v>
      </c>
      <c r="J33" s="118">
        <f t="shared" ref="J33:J51" si="8">I33-E33</f>
        <v>-45027</v>
      </c>
      <c r="K33" s="232">
        <f t="shared" ref="K33:K67" si="9">I33-F33</f>
        <v>-18409</v>
      </c>
      <c r="L33" s="118">
        <f>I33-H32</f>
        <v>1065</v>
      </c>
      <c r="M33" s="211">
        <f>I33/H33</f>
        <v>0.35335195530726254</v>
      </c>
    </row>
    <row r="34" spans="1:13" s="50" customFormat="1">
      <c r="A34" s="70"/>
      <c r="B34" s="71"/>
      <c r="C34" s="71"/>
      <c r="D34" s="72" t="s">
        <v>104</v>
      </c>
      <c r="E34" s="73">
        <f>Приложение1!C42015</f>
        <v>0</v>
      </c>
      <c r="F34" s="73">
        <v>9.7387487569378789E-3</v>
      </c>
      <c r="G34" s="73">
        <v>9.7387487569378789E-3</v>
      </c>
      <c r="H34" s="73">
        <v>9.7387487569378789E-3</v>
      </c>
      <c r="I34" s="73">
        <v>9.7387487569378789E-3</v>
      </c>
      <c r="J34" s="118">
        <f t="shared" si="8"/>
        <v>9.7387487569378789E-3</v>
      </c>
      <c r="K34" s="232">
        <f t="shared" si="9"/>
        <v>0</v>
      </c>
      <c r="L34" s="118">
        <f t="shared" ref="L34:L41" si="10">I34-H34</f>
        <v>0</v>
      </c>
      <c r="M34" s="211"/>
    </row>
    <row r="35" spans="1:13" s="50" customFormat="1" ht="15">
      <c r="A35" s="84"/>
      <c r="B35" s="85" t="s">
        <v>111</v>
      </c>
      <c r="C35" s="85" t="s">
        <v>103</v>
      </c>
      <c r="D35" s="76" t="s">
        <v>134</v>
      </c>
      <c r="E35" s="88">
        <v>22352</v>
      </c>
      <c r="F35" s="93">
        <v>7051</v>
      </c>
      <c r="G35" s="81">
        <v>7081</v>
      </c>
      <c r="H35" s="256">
        <v>2810</v>
      </c>
      <c r="I35" s="282">
        <v>495</v>
      </c>
      <c r="J35" s="118">
        <f t="shared" si="8"/>
        <v>-21857</v>
      </c>
      <c r="K35" s="232">
        <f t="shared" si="9"/>
        <v>-6556</v>
      </c>
      <c r="L35" s="118">
        <f t="shared" si="10"/>
        <v>-2315</v>
      </c>
      <c r="M35" s="211"/>
    </row>
    <row r="36" spans="1:13" s="50" customFormat="1">
      <c r="A36" s="84"/>
      <c r="B36" s="85" t="s">
        <v>111</v>
      </c>
      <c r="C36" s="85" t="s">
        <v>105</v>
      </c>
      <c r="D36" s="104" t="s">
        <v>135</v>
      </c>
      <c r="E36" s="88">
        <v>23940</v>
      </c>
      <c r="F36" s="88">
        <v>11939</v>
      </c>
      <c r="G36" s="342">
        <v>16914</v>
      </c>
      <c r="H36" s="255">
        <v>770</v>
      </c>
      <c r="I36" s="208">
        <v>770</v>
      </c>
      <c r="J36" s="118">
        <f t="shared" si="8"/>
        <v>-23170</v>
      </c>
      <c r="K36" s="232">
        <f t="shared" si="9"/>
        <v>-11169</v>
      </c>
      <c r="L36" s="118">
        <f t="shared" si="10"/>
        <v>0</v>
      </c>
      <c r="M36" s="211">
        <f>I36/H36</f>
        <v>1</v>
      </c>
    </row>
    <row r="37" spans="1:13" s="50" customFormat="1">
      <c r="A37" s="84"/>
      <c r="B37" s="85" t="s">
        <v>111</v>
      </c>
      <c r="C37" s="85" t="s">
        <v>107</v>
      </c>
      <c r="D37" s="76" t="s">
        <v>136</v>
      </c>
      <c r="E37" s="88">
        <v>0</v>
      </c>
      <c r="F37" s="88">
        <v>684</v>
      </c>
      <c r="G37" s="239">
        <v>684</v>
      </c>
      <c r="H37" s="256">
        <v>0</v>
      </c>
      <c r="I37" s="208"/>
      <c r="J37" s="118">
        <f t="shared" si="8"/>
        <v>0</v>
      </c>
      <c r="K37" s="232">
        <f t="shared" si="9"/>
        <v>-684</v>
      </c>
      <c r="L37" s="118">
        <f t="shared" si="10"/>
        <v>0</v>
      </c>
      <c r="M37" s="211"/>
    </row>
    <row r="38" spans="1:13" s="50" customFormat="1">
      <c r="A38" s="84"/>
      <c r="B38" s="85" t="s">
        <v>111</v>
      </c>
      <c r="C38" s="85" t="s">
        <v>111</v>
      </c>
      <c r="D38" s="76" t="s">
        <v>308</v>
      </c>
      <c r="E38" s="88">
        <v>0</v>
      </c>
      <c r="F38" s="88">
        <v>0</v>
      </c>
      <c r="G38" s="343"/>
      <c r="H38" s="255"/>
      <c r="I38" s="208"/>
      <c r="J38" s="118">
        <f t="shared" si="8"/>
        <v>0</v>
      </c>
      <c r="K38" s="232">
        <f t="shared" si="9"/>
        <v>0</v>
      </c>
      <c r="L38" s="118">
        <f t="shared" si="10"/>
        <v>0</v>
      </c>
      <c r="M38" s="211"/>
    </row>
    <row r="39" spans="1:13" s="50" customFormat="1">
      <c r="A39" s="94" t="s">
        <v>137</v>
      </c>
      <c r="B39" s="95" t="s">
        <v>113</v>
      </c>
      <c r="C39" s="95"/>
      <c r="D39" s="96" t="s">
        <v>138</v>
      </c>
      <c r="E39" s="118">
        <f>SUM(E41:E42)</f>
        <v>2116</v>
      </c>
      <c r="F39" s="118">
        <f t="shared" ref="F39:I39" si="11">SUM(F41:F42)</f>
        <v>1258</v>
      </c>
      <c r="G39" s="118">
        <f t="shared" si="11"/>
        <v>1238</v>
      </c>
      <c r="H39" s="118">
        <f t="shared" si="11"/>
        <v>2059</v>
      </c>
      <c r="I39" s="118">
        <f t="shared" si="11"/>
        <v>2059</v>
      </c>
      <c r="J39" s="118">
        <f t="shared" si="8"/>
        <v>-57</v>
      </c>
      <c r="K39" s="232">
        <f t="shared" si="9"/>
        <v>801</v>
      </c>
      <c r="L39" s="118">
        <f t="shared" si="10"/>
        <v>0</v>
      </c>
      <c r="M39" s="211">
        <f>I39/H39</f>
        <v>1</v>
      </c>
    </row>
    <row r="40" spans="1:13" s="105" customFormat="1" ht="28.5" customHeight="1">
      <c r="A40" s="70"/>
      <c r="B40" s="71"/>
      <c r="C40" s="71"/>
      <c r="D40" s="72" t="s">
        <v>104</v>
      </c>
      <c r="E40" s="211">
        <f>PRODUCT(E39,1/E70)</f>
        <v>3.2744114647729962E-3</v>
      </c>
      <c r="F40" s="211">
        <f>PRODUCT(F39,1/F70)</f>
        <v>1.9552134881754657E-3</v>
      </c>
      <c r="G40" s="211">
        <f>PRODUCT(G39,1/G70)</f>
        <v>1.8695258230141951E-3</v>
      </c>
      <c r="H40" s="211">
        <f>PRODUCT(H39,1/H70)</f>
        <v>3.2463078963010377E-3</v>
      </c>
      <c r="I40" s="211">
        <f>PRODUCT(I39,1/I70)</f>
        <v>4.9842894422146809E-3</v>
      </c>
      <c r="J40" s="118">
        <f t="shared" si="8"/>
        <v>1.7098779774416847E-3</v>
      </c>
      <c r="K40" s="232">
        <f t="shared" si="9"/>
        <v>3.0290759540392152E-3</v>
      </c>
      <c r="L40" s="118">
        <f t="shared" si="10"/>
        <v>1.7379815459136433E-3</v>
      </c>
      <c r="M40" s="211"/>
    </row>
    <row r="41" spans="1:13" s="105" customFormat="1" ht="19.5" customHeight="1">
      <c r="A41" s="84"/>
      <c r="B41" s="85" t="s">
        <v>113</v>
      </c>
      <c r="C41" s="85" t="s">
        <v>107</v>
      </c>
      <c r="D41" s="76" t="s">
        <v>139</v>
      </c>
      <c r="E41" s="240">
        <v>0</v>
      </c>
      <c r="F41" s="243">
        <v>0</v>
      </c>
      <c r="G41" s="239">
        <v>1238</v>
      </c>
      <c r="H41" s="260">
        <v>0</v>
      </c>
      <c r="I41" s="210">
        <v>0</v>
      </c>
      <c r="J41" s="118">
        <f t="shared" si="8"/>
        <v>0</v>
      </c>
      <c r="K41" s="232">
        <f t="shared" si="9"/>
        <v>0</v>
      </c>
      <c r="L41" s="118">
        <f t="shared" si="10"/>
        <v>0</v>
      </c>
      <c r="M41" s="211" t="e">
        <f>I41/H41</f>
        <v>#DIV/0!</v>
      </c>
    </row>
    <row r="42" spans="1:13" s="50" customFormat="1">
      <c r="A42" s="84"/>
      <c r="B42" s="85" t="s">
        <v>113</v>
      </c>
      <c r="C42" s="85" t="s">
        <v>111</v>
      </c>
      <c r="D42" s="106" t="s">
        <v>140</v>
      </c>
      <c r="E42" s="86">
        <v>2116</v>
      </c>
      <c r="F42" s="107">
        <v>1258</v>
      </c>
      <c r="G42" s="81">
        <v>0</v>
      </c>
      <c r="H42" s="255">
        <v>2059</v>
      </c>
      <c r="I42" s="210">
        <v>2059</v>
      </c>
      <c r="J42" s="118">
        <f t="shared" si="8"/>
        <v>-57</v>
      </c>
      <c r="K42" s="232">
        <f t="shared" si="9"/>
        <v>801</v>
      </c>
      <c r="L42" s="118">
        <f>I42-H41</f>
        <v>2059</v>
      </c>
      <c r="M42" s="235"/>
    </row>
    <row r="43" spans="1:13" s="50" customFormat="1">
      <c r="A43" s="94" t="s">
        <v>141</v>
      </c>
      <c r="B43" s="95" t="s">
        <v>115</v>
      </c>
      <c r="C43" s="95"/>
      <c r="D43" s="96" t="s">
        <v>36</v>
      </c>
      <c r="E43" s="118">
        <f>SUM(E45:E49)</f>
        <v>311829</v>
      </c>
      <c r="F43" s="118">
        <f t="shared" ref="F43:I43" si="12">SUM(F45:F49)</f>
        <v>335414</v>
      </c>
      <c r="G43" s="118">
        <f t="shared" si="12"/>
        <v>335531</v>
      </c>
      <c r="H43" s="118">
        <f t="shared" si="12"/>
        <v>344760</v>
      </c>
      <c r="I43" s="118">
        <f t="shared" si="12"/>
        <v>250010</v>
      </c>
      <c r="J43" s="118">
        <f t="shared" si="8"/>
        <v>-61819</v>
      </c>
      <c r="K43" s="232">
        <f t="shared" si="9"/>
        <v>-85404</v>
      </c>
      <c r="L43" s="118">
        <f>I43-H43</f>
        <v>-94750</v>
      </c>
      <c r="M43" s="211">
        <f>I43/H43</f>
        <v>0.72517113354217422</v>
      </c>
    </row>
    <row r="44" spans="1:13" s="50" customFormat="1" ht="15" customHeight="1">
      <c r="A44" s="70"/>
      <c r="B44" s="71"/>
      <c r="C44" s="71"/>
      <c r="D44" s="72" t="s">
        <v>104</v>
      </c>
      <c r="E44" s="211">
        <f>PRODUCT(E43,1/E70)</f>
        <v>0.48254085663927154</v>
      </c>
      <c r="F44" s="211">
        <f>PRODUCT(F43,1/F70)</f>
        <v>0.5213084077288439</v>
      </c>
      <c r="G44" s="211">
        <f>PRODUCT(G43,1/G70)</f>
        <v>0.50669133192389004</v>
      </c>
      <c r="H44" s="211">
        <f>PRODUCT(H43,1/H70)</f>
        <v>0.54356343386534522</v>
      </c>
      <c r="I44" s="211">
        <f>PRODUCT(I43,1/I70)</f>
        <v>0.60520748103355626</v>
      </c>
      <c r="J44" s="118">
        <f t="shared" si="8"/>
        <v>0.12266662439428472</v>
      </c>
      <c r="K44" s="232">
        <f t="shared" si="9"/>
        <v>8.3899073304712357E-2</v>
      </c>
      <c r="L44" s="118">
        <f>I44-H44</f>
        <v>6.1644047168211036E-2</v>
      </c>
      <c r="M44" s="211"/>
    </row>
    <row r="45" spans="1:13" s="56" customFormat="1">
      <c r="A45" s="94"/>
      <c r="B45" s="85" t="s">
        <v>115</v>
      </c>
      <c r="C45" s="85" t="s">
        <v>103</v>
      </c>
      <c r="D45" s="76" t="s">
        <v>142</v>
      </c>
      <c r="E45" s="88">
        <v>50924</v>
      </c>
      <c r="F45" s="93">
        <v>51817</v>
      </c>
      <c r="G45" s="81">
        <v>52293</v>
      </c>
      <c r="H45" s="258">
        <v>53235</v>
      </c>
      <c r="I45" s="208">
        <v>42796</v>
      </c>
      <c r="J45" s="118">
        <f t="shared" si="8"/>
        <v>-8128</v>
      </c>
      <c r="K45" s="232">
        <f t="shared" si="9"/>
        <v>-9021</v>
      </c>
      <c r="L45" s="118">
        <f>I45-H44</f>
        <v>42795.456436566135</v>
      </c>
      <c r="M45" s="211">
        <f t="shared" ref="M45:M52" si="13">I45/H45</f>
        <v>0.80390720390720394</v>
      </c>
    </row>
    <row r="46" spans="1:13" s="56" customFormat="1">
      <c r="A46" s="84"/>
      <c r="B46" s="85" t="s">
        <v>115</v>
      </c>
      <c r="C46" s="85" t="s">
        <v>105</v>
      </c>
      <c r="D46" s="76" t="s">
        <v>143</v>
      </c>
      <c r="E46" s="88">
        <v>235607</v>
      </c>
      <c r="F46" s="88">
        <v>256145</v>
      </c>
      <c r="G46" s="81">
        <v>255762</v>
      </c>
      <c r="H46" s="261">
        <v>232852</v>
      </c>
      <c r="I46" s="209">
        <v>190570</v>
      </c>
      <c r="J46" s="118">
        <f t="shared" si="8"/>
        <v>-45037</v>
      </c>
      <c r="K46" s="232">
        <f t="shared" si="9"/>
        <v>-65575</v>
      </c>
      <c r="L46" s="118">
        <f>I46-H46</f>
        <v>-42282</v>
      </c>
      <c r="M46" s="211">
        <f t="shared" si="13"/>
        <v>0.81841684847027296</v>
      </c>
    </row>
    <row r="47" spans="1:13" s="56" customFormat="1">
      <c r="A47" s="84"/>
      <c r="B47" s="85" t="s">
        <v>115</v>
      </c>
      <c r="C47" s="85" t="s">
        <v>107</v>
      </c>
      <c r="D47" s="76" t="s">
        <v>347</v>
      </c>
      <c r="E47" s="88"/>
      <c r="F47" s="88"/>
      <c r="G47" s="81"/>
      <c r="H47" s="261">
        <v>32401</v>
      </c>
      <c r="I47" s="209">
        <v>9278</v>
      </c>
      <c r="J47" s="118"/>
      <c r="K47" s="232"/>
      <c r="L47" s="118"/>
      <c r="M47" s="211"/>
    </row>
    <row r="48" spans="1:13" s="56" customFormat="1">
      <c r="A48" s="84"/>
      <c r="B48" s="85" t="s">
        <v>115</v>
      </c>
      <c r="C48" s="85" t="s">
        <v>115</v>
      </c>
      <c r="D48" s="76" t="s">
        <v>144</v>
      </c>
      <c r="E48" s="88">
        <v>3007</v>
      </c>
      <c r="F48" s="88">
        <v>2999</v>
      </c>
      <c r="G48" s="97">
        <v>2781</v>
      </c>
      <c r="H48" s="258">
        <v>3348</v>
      </c>
      <c r="I48" s="209">
        <v>2049</v>
      </c>
      <c r="J48" s="118">
        <f t="shared" si="8"/>
        <v>-958</v>
      </c>
      <c r="K48" s="232">
        <f t="shared" si="9"/>
        <v>-950</v>
      </c>
      <c r="L48" s="118">
        <f>I48-H48</f>
        <v>-1299</v>
      </c>
      <c r="M48" s="211">
        <f t="shared" si="13"/>
        <v>0.61200716845878134</v>
      </c>
    </row>
    <row r="49" spans="1:13" s="55" customFormat="1">
      <c r="A49" s="84"/>
      <c r="B49" s="85" t="s">
        <v>115</v>
      </c>
      <c r="C49" s="85" t="s">
        <v>122</v>
      </c>
      <c r="D49" s="76" t="s">
        <v>145</v>
      </c>
      <c r="E49" s="88">
        <v>22291</v>
      </c>
      <c r="F49" s="88">
        <v>24453</v>
      </c>
      <c r="G49" s="97">
        <v>24695</v>
      </c>
      <c r="H49" s="262">
        <v>22924</v>
      </c>
      <c r="I49" s="209">
        <v>5317</v>
      </c>
      <c r="J49" s="118">
        <f t="shared" si="8"/>
        <v>-16974</v>
      </c>
      <c r="K49" s="232">
        <f t="shared" si="9"/>
        <v>-19136</v>
      </c>
      <c r="L49" s="118">
        <f>I49-H48</f>
        <v>1969</v>
      </c>
      <c r="M49" s="211">
        <f t="shared" si="13"/>
        <v>0.23194032455068925</v>
      </c>
    </row>
    <row r="50" spans="1:13" s="50" customFormat="1">
      <c r="A50" s="94" t="s">
        <v>146</v>
      </c>
      <c r="B50" s="95" t="s">
        <v>129</v>
      </c>
      <c r="C50" s="95"/>
      <c r="D50" s="96" t="s">
        <v>147</v>
      </c>
      <c r="E50" s="118">
        <f>SUM(E52)</f>
        <v>24186</v>
      </c>
      <c r="F50" s="118">
        <f t="shared" ref="F50:I50" si="14">SUM(F52)</f>
        <v>31220</v>
      </c>
      <c r="G50" s="118">
        <f t="shared" si="14"/>
        <v>30951</v>
      </c>
      <c r="H50" s="118">
        <f t="shared" si="14"/>
        <v>33217</v>
      </c>
      <c r="I50" s="118">
        <f t="shared" si="14"/>
        <v>11572</v>
      </c>
      <c r="J50" s="118">
        <f t="shared" si="8"/>
        <v>-12614</v>
      </c>
      <c r="K50" s="232">
        <f t="shared" si="9"/>
        <v>-19648</v>
      </c>
      <c r="L50" s="118">
        <f t="shared" ref="L50:L67" si="15">I50-H50</f>
        <v>-21645</v>
      </c>
      <c r="M50" s="211">
        <f t="shared" si="13"/>
        <v>0.34837583165246711</v>
      </c>
    </row>
    <row r="51" spans="1:13" s="56" customFormat="1">
      <c r="A51" s="70"/>
      <c r="B51" s="71"/>
      <c r="C51" s="71"/>
      <c r="D51" s="72" t="s">
        <v>104</v>
      </c>
      <c r="E51" s="211">
        <f>PRODUCT(E50,1/E70)</f>
        <v>3.7426708736767338E-2</v>
      </c>
      <c r="F51" s="211">
        <f>PRODUCT(F50,1/F70)</f>
        <v>4.8522865739934848E-2</v>
      </c>
      <c r="G51" s="211">
        <f>PRODUCT(G50,1/G70)</f>
        <v>4.6739655693144061E-2</v>
      </c>
      <c r="H51" s="211">
        <f>PRODUCT(H50,1/H70)</f>
        <v>5.2371349874420381E-2</v>
      </c>
      <c r="I51" s="211">
        <f>PRODUCT(I50,1/I70)</f>
        <v>2.8012723373146326E-2</v>
      </c>
      <c r="J51" s="118">
        <f t="shared" si="8"/>
        <v>-9.4139853636210115E-3</v>
      </c>
      <c r="K51" s="232">
        <f t="shared" si="9"/>
        <v>-2.0510142366788522E-2</v>
      </c>
      <c r="L51" s="118">
        <f t="shared" si="15"/>
        <v>-2.4358626501274055E-2</v>
      </c>
      <c r="M51" s="211">
        <f t="shared" si="13"/>
        <v>0.53488641099221534</v>
      </c>
    </row>
    <row r="52" spans="1:13" s="56" customFormat="1" ht="27.75" customHeight="1">
      <c r="A52" s="84"/>
      <c r="B52" s="85" t="s">
        <v>129</v>
      </c>
      <c r="C52" s="85" t="s">
        <v>103</v>
      </c>
      <c r="D52" s="108" t="s">
        <v>148</v>
      </c>
      <c r="E52" s="88">
        <v>24186</v>
      </c>
      <c r="F52" s="88">
        <v>31220</v>
      </c>
      <c r="G52" s="81">
        <v>30951</v>
      </c>
      <c r="H52" s="258">
        <v>33217</v>
      </c>
      <c r="I52" s="209">
        <v>11572</v>
      </c>
      <c r="J52" s="118">
        <f>I52-E522</f>
        <v>11572</v>
      </c>
      <c r="K52" s="232">
        <f t="shared" si="9"/>
        <v>-19648</v>
      </c>
      <c r="L52" s="118">
        <f t="shared" si="15"/>
        <v>-21645</v>
      </c>
      <c r="M52" s="211">
        <f t="shared" si="13"/>
        <v>0.34837583165246711</v>
      </c>
    </row>
    <row r="53" spans="1:13" s="100" customFormat="1" ht="25.5">
      <c r="A53" s="84"/>
      <c r="B53" s="85" t="s">
        <v>129</v>
      </c>
      <c r="C53" s="85" t="s">
        <v>109</v>
      </c>
      <c r="D53" s="108" t="s">
        <v>149</v>
      </c>
      <c r="E53" s="118"/>
      <c r="F53" s="118">
        <v>0</v>
      </c>
      <c r="G53" s="238"/>
      <c r="H53" s="264"/>
      <c r="I53" s="209"/>
      <c r="J53" s="118">
        <f t="shared" ref="J53:J67" si="16">I53-E53</f>
        <v>0</v>
      </c>
      <c r="K53" s="232">
        <f t="shared" si="9"/>
        <v>0</v>
      </c>
      <c r="L53" s="118">
        <f t="shared" si="15"/>
        <v>0</v>
      </c>
      <c r="M53" s="235"/>
    </row>
    <row r="54" spans="1:13" s="50" customFormat="1">
      <c r="A54" s="94">
        <v>9</v>
      </c>
      <c r="B54" s="95" t="s">
        <v>97</v>
      </c>
      <c r="C54" s="95"/>
      <c r="D54" s="109" t="s">
        <v>37</v>
      </c>
      <c r="E54" s="118">
        <f>SUM(E56:E60)</f>
        <v>54072</v>
      </c>
      <c r="F54" s="118">
        <f t="shared" ref="F54:I54" si="17">SUM(F56:F60)</f>
        <v>57762</v>
      </c>
      <c r="G54" s="118">
        <f t="shared" si="17"/>
        <v>57977</v>
      </c>
      <c r="H54" s="118">
        <f t="shared" si="17"/>
        <v>51792</v>
      </c>
      <c r="I54" s="118">
        <f t="shared" si="17"/>
        <v>56586</v>
      </c>
      <c r="J54" s="118">
        <f t="shared" si="16"/>
        <v>2514</v>
      </c>
      <c r="K54" s="232">
        <f t="shared" si="9"/>
        <v>-1176</v>
      </c>
      <c r="L54" s="118">
        <f t="shared" si="15"/>
        <v>4794</v>
      </c>
      <c r="M54" s="211">
        <f t="shared" ref="M54:M61" si="18">I54/H54</f>
        <v>1.0925625579240037</v>
      </c>
    </row>
    <row r="55" spans="1:13" s="56" customFormat="1">
      <c r="A55" s="70"/>
      <c r="B55" s="71"/>
      <c r="C55" s="71"/>
      <c r="D55" s="72" t="s">
        <v>104</v>
      </c>
      <c r="E55" s="211">
        <f>PRODUCT(E54,1/E70)</f>
        <v>8.3673902043102766E-2</v>
      </c>
      <c r="F55" s="211">
        <f>PRODUCT(F54,1/F70)</f>
        <v>8.9775072737671893E-2</v>
      </c>
      <c r="G55" s="211">
        <f>PRODUCT(G54,1/G70)</f>
        <v>8.7552099063726962E-2</v>
      </c>
      <c r="H55" s="211">
        <f>PRODUCT(H54,1/H70)</f>
        <v>8.1657493232260001E-2</v>
      </c>
      <c r="I55" s="211">
        <f>PRODUCT(I54,1/I70)</f>
        <v>0.13697960290294314</v>
      </c>
      <c r="J55" s="118">
        <f t="shared" si="16"/>
        <v>5.3305700859840377E-2</v>
      </c>
      <c r="K55" s="232">
        <f t="shared" si="9"/>
        <v>4.720453016527125E-2</v>
      </c>
      <c r="L55" s="118">
        <f t="shared" si="15"/>
        <v>5.5322109670683142E-2</v>
      </c>
      <c r="M55" s="211">
        <f t="shared" si="18"/>
        <v>1.6774896887090249</v>
      </c>
    </row>
    <row r="56" spans="1:13" s="56" customFormat="1">
      <c r="A56" s="84"/>
      <c r="B56" s="85" t="s">
        <v>97</v>
      </c>
      <c r="C56" s="85" t="s">
        <v>103</v>
      </c>
      <c r="D56" s="108" t="s">
        <v>150</v>
      </c>
      <c r="E56" s="88">
        <v>869</v>
      </c>
      <c r="F56" s="88">
        <v>1753</v>
      </c>
      <c r="G56" s="81">
        <v>1753</v>
      </c>
      <c r="H56" s="258">
        <v>1614</v>
      </c>
      <c r="I56" s="209">
        <v>1614</v>
      </c>
      <c r="J56" s="118">
        <f t="shared" si="16"/>
        <v>745</v>
      </c>
      <c r="K56" s="232">
        <f t="shared" si="9"/>
        <v>-139</v>
      </c>
      <c r="L56" s="118">
        <f t="shared" si="15"/>
        <v>0</v>
      </c>
      <c r="M56" s="211">
        <f t="shared" si="18"/>
        <v>1</v>
      </c>
    </row>
    <row r="57" spans="1:13" s="56" customFormat="1">
      <c r="A57" s="84"/>
      <c r="B57" s="85" t="s">
        <v>97</v>
      </c>
      <c r="C57" s="85" t="s">
        <v>105</v>
      </c>
      <c r="D57" s="108" t="s">
        <v>151</v>
      </c>
      <c r="E57" s="88">
        <v>18786</v>
      </c>
      <c r="F57" s="88">
        <v>22654</v>
      </c>
      <c r="G57" s="97">
        <v>23117</v>
      </c>
      <c r="H57" s="261">
        <v>22939</v>
      </c>
      <c r="I57" s="209">
        <v>25553</v>
      </c>
      <c r="J57" s="118">
        <f t="shared" si="16"/>
        <v>6767</v>
      </c>
      <c r="K57" s="232">
        <f t="shared" si="9"/>
        <v>2899</v>
      </c>
      <c r="L57" s="118">
        <f t="shared" si="15"/>
        <v>2614</v>
      </c>
      <c r="M57" s="211">
        <f t="shared" si="18"/>
        <v>1.1139544008021274</v>
      </c>
    </row>
    <row r="58" spans="1:13" s="56" customFormat="1">
      <c r="A58" s="84"/>
      <c r="B58" s="85" t="s">
        <v>97</v>
      </c>
      <c r="C58" s="85" t="s">
        <v>107</v>
      </c>
      <c r="D58" s="108" t="s">
        <v>152</v>
      </c>
      <c r="E58" s="88">
        <v>11953</v>
      </c>
      <c r="F58" s="88">
        <v>9341</v>
      </c>
      <c r="G58" s="97">
        <v>11493</v>
      </c>
      <c r="H58" s="258">
        <v>654</v>
      </c>
      <c r="I58" s="209">
        <v>4110</v>
      </c>
      <c r="J58" s="118">
        <f t="shared" si="16"/>
        <v>-7843</v>
      </c>
      <c r="K58" s="232">
        <f t="shared" si="9"/>
        <v>-5231</v>
      </c>
      <c r="L58" s="118">
        <f t="shared" si="15"/>
        <v>3456</v>
      </c>
      <c r="M58" s="211">
        <f t="shared" si="18"/>
        <v>6.2844036697247709</v>
      </c>
    </row>
    <row r="59" spans="1:13" s="56" customFormat="1">
      <c r="A59" s="84"/>
      <c r="B59" s="85" t="s">
        <v>97</v>
      </c>
      <c r="C59" s="85" t="s">
        <v>109</v>
      </c>
      <c r="D59" s="108" t="s">
        <v>153</v>
      </c>
      <c r="E59" s="88">
        <v>21652</v>
      </c>
      <c r="F59" s="88">
        <v>23014</v>
      </c>
      <c r="G59" s="97">
        <v>20614</v>
      </c>
      <c r="H59" s="261">
        <v>25309</v>
      </c>
      <c r="I59" s="209">
        <v>25309</v>
      </c>
      <c r="J59" s="118">
        <f t="shared" si="16"/>
        <v>3657</v>
      </c>
      <c r="K59" s="232">
        <f t="shared" si="9"/>
        <v>2295</v>
      </c>
      <c r="L59" s="118">
        <f t="shared" si="15"/>
        <v>0</v>
      </c>
      <c r="M59" s="211">
        <f t="shared" si="18"/>
        <v>1</v>
      </c>
    </row>
    <row r="60" spans="1:13" s="56" customFormat="1">
      <c r="A60" s="84"/>
      <c r="B60" s="85" t="s">
        <v>97</v>
      </c>
      <c r="C60" s="85" t="s">
        <v>113</v>
      </c>
      <c r="D60" s="108" t="s">
        <v>154</v>
      </c>
      <c r="E60" s="88">
        <v>812</v>
      </c>
      <c r="F60" s="88">
        <v>1000</v>
      </c>
      <c r="G60" s="97">
        <v>1000</v>
      </c>
      <c r="H60" s="258">
        <v>1276</v>
      </c>
      <c r="I60" s="209"/>
      <c r="J60" s="118">
        <f t="shared" si="16"/>
        <v>-812</v>
      </c>
      <c r="K60" s="232">
        <f t="shared" si="9"/>
        <v>-1000</v>
      </c>
      <c r="L60" s="118">
        <f t="shared" si="15"/>
        <v>-1276</v>
      </c>
      <c r="M60" s="211">
        <f t="shared" si="18"/>
        <v>0</v>
      </c>
    </row>
    <row r="61" spans="1:13" s="50" customFormat="1">
      <c r="A61" s="110">
        <v>10</v>
      </c>
      <c r="B61" s="111" t="s">
        <v>116</v>
      </c>
      <c r="C61" s="85"/>
      <c r="D61" s="112" t="s">
        <v>156</v>
      </c>
      <c r="E61" s="118">
        <f>SUM(E63)</f>
        <v>295</v>
      </c>
      <c r="F61" s="118">
        <f t="shared" ref="F61:I61" si="19">SUM(F63)</f>
        <v>301</v>
      </c>
      <c r="G61" s="118">
        <f t="shared" si="19"/>
        <v>323</v>
      </c>
      <c r="H61" s="118">
        <f t="shared" si="19"/>
        <v>500</v>
      </c>
      <c r="I61" s="118">
        <f t="shared" si="19"/>
        <v>500</v>
      </c>
      <c r="J61" s="118">
        <f t="shared" si="16"/>
        <v>205</v>
      </c>
      <c r="K61" s="232">
        <f t="shared" si="9"/>
        <v>199</v>
      </c>
      <c r="L61" s="118">
        <f t="shared" si="15"/>
        <v>0</v>
      </c>
      <c r="M61" s="211">
        <f t="shared" si="18"/>
        <v>1</v>
      </c>
    </row>
    <row r="62" spans="1:13" s="56" customFormat="1">
      <c r="A62" s="70"/>
      <c r="B62" s="71"/>
      <c r="C62" s="71"/>
      <c r="D62" s="72" t="s">
        <v>104</v>
      </c>
      <c r="E62" s="263">
        <v>4.4871059061345149E-4</v>
      </c>
      <c r="F62" s="263">
        <v>5.681330430235916E-4</v>
      </c>
      <c r="G62" s="211">
        <v>5.5861576979970406E-4</v>
      </c>
      <c r="H62" s="265">
        <v>6.5316893071347274E-4</v>
      </c>
      <c r="I62" s="211">
        <f>PRODUCT(I61,1/I70)</f>
        <v>1.2103665474052163E-3</v>
      </c>
      <c r="J62" s="118">
        <f t="shared" si="16"/>
        <v>7.6165595679176471E-4</v>
      </c>
      <c r="K62" s="232">
        <f t="shared" si="9"/>
        <v>6.4223350438162466E-4</v>
      </c>
      <c r="L62" s="118">
        <f t="shared" si="15"/>
        <v>5.5719761669174351E-4</v>
      </c>
      <c r="M62" s="237"/>
    </row>
    <row r="63" spans="1:13" s="56" customFormat="1" ht="18" customHeight="1">
      <c r="A63" s="84"/>
      <c r="B63" s="85" t="s">
        <v>116</v>
      </c>
      <c r="C63" s="85" t="s">
        <v>103</v>
      </c>
      <c r="D63" s="108" t="s">
        <v>38</v>
      </c>
      <c r="E63" s="88">
        <v>295</v>
      </c>
      <c r="F63" s="88">
        <v>301</v>
      </c>
      <c r="G63" s="97">
        <v>323</v>
      </c>
      <c r="H63" s="261">
        <v>500</v>
      </c>
      <c r="I63" s="209">
        <v>500</v>
      </c>
      <c r="J63" s="118">
        <f t="shared" si="16"/>
        <v>205</v>
      </c>
      <c r="K63" s="232">
        <f t="shared" si="9"/>
        <v>199</v>
      </c>
      <c r="L63" s="118">
        <f t="shared" si="15"/>
        <v>0</v>
      </c>
      <c r="M63" s="211">
        <f>I63/H63</f>
        <v>1</v>
      </c>
    </row>
    <row r="64" spans="1:13" s="50" customFormat="1">
      <c r="A64" s="94">
        <v>11</v>
      </c>
      <c r="B64" s="95" t="s">
        <v>126</v>
      </c>
      <c r="C64" s="95"/>
      <c r="D64" s="109" t="s">
        <v>158</v>
      </c>
      <c r="E64" s="118">
        <f>SUM(E66:E68)</f>
        <v>120906</v>
      </c>
      <c r="F64" s="118">
        <f t="shared" ref="F64:H64" si="20">SUM(F66:F68)</f>
        <v>112122</v>
      </c>
      <c r="G64" s="118">
        <f t="shared" si="20"/>
        <v>122122</v>
      </c>
      <c r="H64" s="118">
        <f t="shared" si="20"/>
        <v>107801</v>
      </c>
      <c r="I64" s="118">
        <f>SUM(I66:I67)</f>
        <v>19235</v>
      </c>
      <c r="J64" s="118">
        <f t="shared" si="16"/>
        <v>-101671</v>
      </c>
      <c r="K64" s="232">
        <f t="shared" si="9"/>
        <v>-92887</v>
      </c>
      <c r="L64" s="118">
        <f t="shared" si="15"/>
        <v>-88566</v>
      </c>
      <c r="M64" s="211">
        <f>I64/H64</f>
        <v>0.17843062680309088</v>
      </c>
    </row>
    <row r="65" spans="1:13" s="105" customFormat="1" ht="30" customHeight="1">
      <c r="A65" s="70"/>
      <c r="B65" s="71"/>
      <c r="C65" s="71"/>
      <c r="D65" s="72" t="s">
        <v>104</v>
      </c>
      <c r="E65" s="211">
        <f t="shared" ref="E65:H65" si="21">PRODUCT(E64,1/E70)</f>
        <v>0.18709640480143849</v>
      </c>
      <c r="F65" s="211">
        <f t="shared" si="21"/>
        <v>0.17426267624897421</v>
      </c>
      <c r="G65" s="211">
        <f t="shared" si="21"/>
        <v>0.18441860465116278</v>
      </c>
      <c r="H65" s="211">
        <f t="shared" si="21"/>
        <v>0.16996368991216521</v>
      </c>
      <c r="I65" s="211">
        <f>PRODUCT(I64,1/I70)</f>
        <v>4.6562801078678669E-2</v>
      </c>
      <c r="J65" s="118">
        <f t="shared" si="16"/>
        <v>-0.14053360372275983</v>
      </c>
      <c r="K65" s="232">
        <f t="shared" si="9"/>
        <v>-0.12769987517029555</v>
      </c>
      <c r="L65" s="118">
        <f t="shared" si="15"/>
        <v>-0.12340088883348654</v>
      </c>
      <c r="M65" s="211"/>
    </row>
    <row r="66" spans="1:13" s="105" customFormat="1" ht="30" customHeight="1">
      <c r="A66" s="84"/>
      <c r="B66" s="85" t="s">
        <v>126</v>
      </c>
      <c r="C66" s="85" t="s">
        <v>103</v>
      </c>
      <c r="D66" s="76" t="s">
        <v>159</v>
      </c>
      <c r="E66" s="88">
        <v>85363</v>
      </c>
      <c r="F66" s="83">
        <v>90244</v>
      </c>
      <c r="G66" s="97">
        <v>90244</v>
      </c>
      <c r="H66" s="260">
        <v>92801</v>
      </c>
      <c r="I66" s="210">
        <v>19235</v>
      </c>
      <c r="J66" s="118">
        <f t="shared" si="16"/>
        <v>-66128</v>
      </c>
      <c r="K66" s="232">
        <f t="shared" si="9"/>
        <v>-71009</v>
      </c>
      <c r="L66" s="118">
        <f t="shared" si="15"/>
        <v>-73566</v>
      </c>
      <c r="M66" s="211">
        <f>I66/H66</f>
        <v>0.20727147336774387</v>
      </c>
    </row>
    <row r="67" spans="1:13" s="105" customFormat="1" ht="30" customHeight="1">
      <c r="A67" s="213"/>
      <c r="B67" s="214" t="s">
        <v>126</v>
      </c>
      <c r="C67" s="214" t="s">
        <v>107</v>
      </c>
      <c r="D67" s="215" t="s">
        <v>309</v>
      </c>
      <c r="E67" s="216">
        <v>35543</v>
      </c>
      <c r="F67" s="217">
        <v>21878</v>
      </c>
      <c r="G67" s="218">
        <v>31878</v>
      </c>
      <c r="H67" s="218">
        <v>15000</v>
      </c>
      <c r="I67" s="210"/>
      <c r="J67" s="118">
        <f t="shared" si="16"/>
        <v>-35543</v>
      </c>
      <c r="K67" s="232">
        <f t="shared" si="9"/>
        <v>-21878</v>
      </c>
      <c r="L67" s="118">
        <f t="shared" si="15"/>
        <v>-15000</v>
      </c>
      <c r="M67" s="235"/>
    </row>
    <row r="68" spans="1:13" s="55" customFormat="1" ht="15" customHeight="1">
      <c r="A68" s="213">
        <v>12</v>
      </c>
      <c r="B68" s="214" t="s">
        <v>253</v>
      </c>
      <c r="C68" s="214" t="s">
        <v>254</v>
      </c>
      <c r="D68" s="215" t="s">
        <v>255</v>
      </c>
      <c r="E68" s="216"/>
      <c r="F68" s="116"/>
      <c r="G68" s="269"/>
      <c r="H68" s="116"/>
      <c r="I68" s="55">
        <v>20655</v>
      </c>
      <c r="J68" s="212"/>
      <c r="K68" s="212"/>
      <c r="L68" s="212"/>
      <c r="M68" s="212"/>
    </row>
    <row r="69" spans="1:13" s="55" customFormat="1" ht="15" customHeight="1">
      <c r="A69" s="213"/>
      <c r="B69" s="214"/>
      <c r="C69" s="214"/>
      <c r="D69" s="72" t="s">
        <v>104</v>
      </c>
      <c r="E69" s="216"/>
      <c r="F69" s="268"/>
      <c r="G69" s="266"/>
      <c r="H69" s="268"/>
      <c r="I69" s="226">
        <f>I68/I70*100</f>
        <v>5.0000242073309487</v>
      </c>
      <c r="J69" s="118">
        <f>I69-E69</f>
        <v>5.0000242073309487</v>
      </c>
      <c r="K69" s="232">
        <f>I69-F69</f>
        <v>5.0000242073309487</v>
      </c>
      <c r="L69" s="118">
        <f>I69-H67</f>
        <v>-14994.999975792669</v>
      </c>
      <c r="M69" s="235"/>
    </row>
    <row r="70" spans="1:13">
      <c r="A70" s="113"/>
      <c r="B70" s="114"/>
      <c r="C70" s="114"/>
      <c r="D70" s="115" t="s">
        <v>160</v>
      </c>
      <c r="E70" s="228">
        <f>SUM(E9,E19,E22,E26,E33,E39,E43,E50,E54,E61,E64)</f>
        <v>646223</v>
      </c>
      <c r="F70" s="228">
        <f>SUM(F9,F19,F22,F26,F33,F39,F43,F50,F54,F61,F64)</f>
        <v>643408</v>
      </c>
      <c r="G70" s="228">
        <f>SUM(G9,G19,G22,G26,G33,G39,G43,G50,G54,G61,G64)</f>
        <v>662200</v>
      </c>
      <c r="H70" s="228">
        <f>SUM(H9,H19,H22,H26,H33,H39,H43,H50,H54,H61,H64)</f>
        <v>634259</v>
      </c>
      <c r="I70" s="228">
        <f>SUM(I9,I19,I22,I26,I33,I39,I43,I50,I54,I61,I64,I68)</f>
        <v>413098</v>
      </c>
      <c r="J70" s="118">
        <f>I70-E70</f>
        <v>-233125</v>
      </c>
      <c r="K70" s="232">
        <f>I70-F70</f>
        <v>-230310</v>
      </c>
      <c r="L70" s="118">
        <f>I70-H68</f>
        <v>413098</v>
      </c>
      <c r="M70" s="211">
        <f>I70/H70</f>
        <v>0.65130806184855083</v>
      </c>
    </row>
    <row r="71" spans="1:13">
      <c r="A71" s="39"/>
      <c r="B71" s="40"/>
      <c r="C71" s="40"/>
      <c r="D71" s="44"/>
      <c r="E71" s="45"/>
      <c r="F71" s="33"/>
      <c r="G71" s="33"/>
      <c r="H71" s="33"/>
      <c r="I71" s="46"/>
      <c r="J71" s="46"/>
      <c r="L71" s="46"/>
    </row>
    <row r="72" spans="1:13">
      <c r="A72" s="39"/>
      <c r="B72" s="40"/>
      <c r="C72" s="40"/>
      <c r="D72" s="47"/>
      <c r="E72" s="46"/>
      <c r="I72" s="46"/>
      <c r="J72" s="46"/>
      <c r="L72" s="46"/>
    </row>
    <row r="73" spans="1:13">
      <c r="A73" s="39"/>
      <c r="B73" s="40"/>
      <c r="C73" s="40"/>
      <c r="D73" s="41"/>
      <c r="E73" s="46"/>
      <c r="I73" s="46"/>
      <c r="J73" s="46"/>
      <c r="L73" s="46"/>
    </row>
    <row r="74" spans="1:13">
      <c r="A74" s="39"/>
      <c r="B74" s="40"/>
      <c r="C74" s="39"/>
      <c r="D74" s="41"/>
      <c r="E74" s="46"/>
      <c r="I74" s="46"/>
      <c r="J74" s="46"/>
      <c r="L74" s="46"/>
    </row>
    <row r="75" spans="1:13">
      <c r="A75" s="39"/>
      <c r="B75" s="40"/>
      <c r="C75" s="39"/>
      <c r="D75" s="41"/>
      <c r="E75" s="46"/>
      <c r="I75" s="46"/>
      <c r="J75" s="46"/>
      <c r="L75" s="46"/>
    </row>
    <row r="76" spans="1:13">
      <c r="A76" s="39"/>
      <c r="B76" s="40"/>
      <c r="C76" s="39"/>
      <c r="D76" s="41"/>
      <c r="E76" s="46"/>
      <c r="I76" s="46"/>
      <c r="J76" s="46"/>
      <c r="L76" s="46"/>
    </row>
    <row r="77" spans="1:13">
      <c r="A77" s="39"/>
      <c r="B77" s="40"/>
      <c r="C77" s="39"/>
      <c r="D77" s="41"/>
      <c r="E77" s="46"/>
      <c r="I77" s="46"/>
      <c r="J77" s="46"/>
      <c r="L77" s="46"/>
    </row>
    <row r="78" spans="1:13">
      <c r="A78" s="39"/>
      <c r="B78" s="40"/>
      <c r="C78" s="39"/>
      <c r="D78" s="41"/>
      <c r="E78" s="46"/>
      <c r="I78" s="46"/>
      <c r="J78" s="46"/>
      <c r="L78" s="46"/>
    </row>
    <row r="79" spans="1:13">
      <c r="A79" s="39"/>
      <c r="B79" s="40"/>
      <c r="C79" s="39"/>
      <c r="D79" s="41"/>
      <c r="E79" s="123"/>
      <c r="I79" s="123"/>
      <c r="J79" s="123"/>
      <c r="L79" s="123"/>
    </row>
    <row r="80" spans="1:13">
      <c r="A80" s="39"/>
      <c r="B80" s="40"/>
      <c r="C80" s="40"/>
      <c r="D80" s="41"/>
      <c r="E80" s="123"/>
      <c r="I80" s="123"/>
      <c r="J80" s="123"/>
      <c r="L80" s="123"/>
    </row>
    <row r="81" spans="1:12" s="50" customFormat="1">
      <c r="A81" s="48"/>
      <c r="B81" s="49"/>
      <c r="C81" s="49"/>
      <c r="D81" s="47"/>
      <c r="E81" s="123"/>
      <c r="I81" s="123"/>
      <c r="J81" s="123"/>
      <c r="L81" s="123"/>
    </row>
    <row r="82" spans="1:12" s="50" customFormat="1" hidden="1">
      <c r="A82" s="48"/>
      <c r="B82" s="49"/>
      <c r="C82" s="49"/>
      <c r="D82" s="47"/>
      <c r="E82" s="123"/>
      <c r="I82" s="123"/>
      <c r="J82" s="123"/>
      <c r="L82" s="123"/>
    </row>
    <row r="83" spans="1:12" s="50" customFormat="1">
      <c r="A83" s="48"/>
      <c r="B83" s="49"/>
      <c r="C83" s="49"/>
      <c r="D83" s="47"/>
      <c r="E83" s="123"/>
      <c r="I83" s="123"/>
      <c r="J83" s="123"/>
      <c r="L83" s="123"/>
    </row>
    <row r="84" spans="1:12" s="50" customFormat="1">
      <c r="A84" s="39"/>
      <c r="B84" s="40"/>
      <c r="C84" s="40"/>
      <c r="D84" s="41"/>
      <c r="E84" s="123"/>
      <c r="I84" s="123"/>
      <c r="J84" s="123"/>
      <c r="L84" s="123"/>
    </row>
    <row r="85" spans="1:12" s="50" customFormat="1">
      <c r="A85" s="48"/>
      <c r="B85" s="49"/>
      <c r="C85" s="49"/>
      <c r="D85" s="47"/>
      <c r="E85" s="123"/>
      <c r="I85" s="123"/>
      <c r="J85" s="123"/>
      <c r="L85" s="123"/>
    </row>
    <row r="86" spans="1:12">
      <c r="A86" s="39"/>
      <c r="B86" s="40"/>
      <c r="C86" s="40"/>
      <c r="D86" s="41"/>
      <c r="E86" s="123"/>
      <c r="I86" s="123"/>
      <c r="J86" s="123"/>
      <c r="L86" s="123"/>
    </row>
    <row r="87" spans="1:12">
      <c r="A87" s="39"/>
      <c r="B87" s="40"/>
      <c r="C87" s="40"/>
      <c r="D87" s="41"/>
      <c r="E87" s="123"/>
      <c r="I87" s="123"/>
      <c r="J87" s="123"/>
      <c r="L87" s="123"/>
    </row>
    <row r="88" spans="1:12">
      <c r="A88" s="39"/>
      <c r="B88" s="40"/>
      <c r="C88" s="40"/>
      <c r="D88" s="41"/>
      <c r="E88" s="123"/>
      <c r="I88" s="123"/>
      <c r="J88" s="123"/>
      <c r="L88" s="123"/>
    </row>
    <row r="89" spans="1:12">
      <c r="A89" s="39"/>
      <c r="B89" s="40"/>
      <c r="C89" s="39"/>
      <c r="D89" s="41"/>
      <c r="E89" s="123"/>
      <c r="I89" s="123"/>
      <c r="J89" s="123"/>
      <c r="L89" s="123"/>
    </row>
    <row r="90" spans="1:12">
      <c r="A90" s="39"/>
      <c r="B90" s="40"/>
      <c r="C90" s="39"/>
      <c r="D90" s="41"/>
      <c r="E90" s="123"/>
      <c r="I90" s="123"/>
      <c r="J90" s="123"/>
      <c r="L90" s="123"/>
    </row>
    <row r="91" spans="1:12" ht="25.5" hidden="1">
      <c r="A91" s="39"/>
      <c r="B91" s="40"/>
      <c r="C91" s="39">
        <v>3004</v>
      </c>
      <c r="D91" s="41" t="s">
        <v>161</v>
      </c>
      <c r="E91" s="123"/>
      <c r="I91" s="123"/>
      <c r="J91" s="123"/>
      <c r="L91" s="123"/>
    </row>
    <row r="92" spans="1:12" hidden="1">
      <c r="A92" s="39"/>
      <c r="B92" s="40"/>
      <c r="C92" s="39">
        <v>3003</v>
      </c>
      <c r="D92" s="41" t="s">
        <v>162</v>
      </c>
      <c r="E92" s="123"/>
      <c r="I92" s="123"/>
      <c r="J92" s="123"/>
      <c r="L92" s="123"/>
    </row>
    <row r="93" spans="1:12" ht="14.25" customHeight="1">
      <c r="A93" s="39"/>
      <c r="B93" s="40"/>
      <c r="C93" s="39"/>
      <c r="D93" s="41"/>
      <c r="E93" s="123"/>
      <c r="I93" s="123"/>
      <c r="J93" s="123"/>
      <c r="L93" s="123"/>
    </row>
    <row r="94" spans="1:12">
      <c r="A94" s="39"/>
      <c r="B94" s="40"/>
      <c r="C94" s="39"/>
      <c r="D94" s="41"/>
      <c r="E94" s="123"/>
      <c r="I94" s="123"/>
      <c r="J94" s="123"/>
      <c r="L94" s="123"/>
    </row>
    <row r="95" spans="1:12">
      <c r="A95" s="39"/>
      <c r="B95" s="40"/>
      <c r="C95" s="39"/>
      <c r="D95" s="41"/>
      <c r="E95" s="123"/>
      <c r="I95" s="123"/>
      <c r="J95" s="123"/>
      <c r="L95" s="123"/>
    </row>
    <row r="96" spans="1:12">
      <c r="A96" s="39"/>
      <c r="B96" s="40"/>
      <c r="C96" s="39"/>
      <c r="D96" s="41"/>
      <c r="E96" s="123"/>
      <c r="I96" s="123"/>
      <c r="J96" s="123"/>
      <c r="L96" s="123"/>
    </row>
    <row r="97" spans="1:12">
      <c r="A97" s="39"/>
      <c r="B97" s="40"/>
      <c r="C97" s="39"/>
      <c r="D97" s="41"/>
      <c r="E97" s="123"/>
      <c r="I97" s="123"/>
      <c r="J97" s="123"/>
      <c r="L97" s="123"/>
    </row>
    <row r="98" spans="1:12">
      <c r="A98" s="39"/>
      <c r="B98" s="40"/>
      <c r="C98" s="39"/>
      <c r="D98" s="41"/>
      <c r="E98" s="123"/>
      <c r="I98" s="123"/>
      <c r="J98" s="123"/>
      <c r="L98" s="123"/>
    </row>
    <row r="99" spans="1:12" hidden="1">
      <c r="A99" s="39"/>
      <c r="B99" s="40"/>
      <c r="C99" s="39"/>
      <c r="D99" s="41"/>
      <c r="E99" s="123"/>
      <c r="I99" s="123"/>
      <c r="J99" s="123"/>
      <c r="L99" s="123"/>
    </row>
    <row r="100" spans="1:12">
      <c r="A100" s="39"/>
      <c r="B100" s="40"/>
      <c r="C100" s="39"/>
      <c r="D100" s="47"/>
      <c r="E100" s="123"/>
      <c r="I100" s="123"/>
      <c r="J100" s="123"/>
      <c r="L100" s="123"/>
    </row>
    <row r="101" spans="1:12">
      <c r="A101" s="39"/>
      <c r="B101" s="40"/>
      <c r="C101" s="39"/>
      <c r="D101" s="51"/>
      <c r="E101" s="123"/>
      <c r="I101" s="123"/>
      <c r="J101" s="123"/>
      <c r="L101" s="123"/>
    </row>
    <row r="102" spans="1:12">
      <c r="A102" s="39"/>
      <c r="B102" s="40"/>
      <c r="C102" s="39"/>
      <c r="D102" s="41"/>
      <c r="E102" s="123"/>
      <c r="I102" s="123"/>
      <c r="J102" s="123"/>
      <c r="L102" s="123"/>
    </row>
    <row r="103" spans="1:12">
      <c r="A103" s="39"/>
      <c r="B103" s="40"/>
      <c r="C103" s="39"/>
      <c r="D103" s="41"/>
      <c r="E103" s="123"/>
      <c r="I103" s="123"/>
      <c r="J103" s="123"/>
      <c r="L103" s="123"/>
    </row>
    <row r="104" spans="1:12" ht="39.75" customHeight="1">
      <c r="A104" s="39"/>
      <c r="B104" s="40"/>
      <c r="C104" s="39"/>
      <c r="D104" s="51"/>
      <c r="E104" s="123"/>
      <c r="I104" s="123"/>
      <c r="J104" s="123"/>
      <c r="L104" s="123"/>
    </row>
    <row r="105" spans="1:12">
      <c r="A105" s="39"/>
      <c r="B105" s="40"/>
      <c r="C105" s="39"/>
      <c r="D105" s="51"/>
      <c r="E105" s="123"/>
      <c r="I105" s="123"/>
      <c r="J105" s="123"/>
      <c r="L105" s="123"/>
    </row>
    <row r="106" spans="1:12">
      <c r="A106" s="39"/>
      <c r="B106" s="40"/>
      <c r="C106" s="39"/>
      <c r="D106" s="51"/>
      <c r="E106" s="123"/>
      <c r="I106" s="123"/>
      <c r="J106" s="123"/>
      <c r="L106" s="123"/>
    </row>
    <row r="107" spans="1:12">
      <c r="A107" s="39"/>
      <c r="B107" s="40"/>
      <c r="C107" s="39"/>
      <c r="D107" s="51"/>
      <c r="E107" s="123"/>
      <c r="I107" s="123"/>
      <c r="J107" s="123"/>
      <c r="L107" s="123"/>
    </row>
    <row r="108" spans="1:12">
      <c r="A108" s="39"/>
      <c r="B108" s="40"/>
      <c r="C108" s="39"/>
      <c r="D108" s="51"/>
      <c r="E108" s="123"/>
      <c r="I108" s="123"/>
      <c r="J108" s="123"/>
      <c r="L108" s="123"/>
    </row>
    <row r="109" spans="1:12">
      <c r="A109" s="39"/>
      <c r="B109" s="40"/>
      <c r="C109" s="39"/>
      <c r="D109" s="51"/>
      <c r="E109" s="123"/>
      <c r="I109" s="123"/>
      <c r="J109" s="123"/>
      <c r="L109" s="123"/>
    </row>
    <row r="110" spans="1:12">
      <c r="A110" s="39"/>
      <c r="B110" s="40"/>
      <c r="C110" s="39"/>
      <c r="D110" s="51"/>
      <c r="E110" s="123"/>
      <c r="I110" s="123"/>
      <c r="J110" s="123"/>
      <c r="L110" s="123"/>
    </row>
    <row r="111" spans="1:12">
      <c r="A111" s="39"/>
      <c r="B111" s="40"/>
      <c r="C111" s="39"/>
      <c r="D111" s="51"/>
      <c r="E111" s="123"/>
      <c r="I111" s="123"/>
      <c r="J111" s="123"/>
      <c r="L111" s="123"/>
    </row>
    <row r="112" spans="1:12">
      <c r="A112" s="39"/>
      <c r="B112" s="40"/>
      <c r="C112" s="39"/>
      <c r="D112" s="51"/>
      <c r="E112" s="123"/>
      <c r="I112" s="123"/>
      <c r="J112" s="123"/>
      <c r="L112" s="123"/>
    </row>
    <row r="113" spans="1:12">
      <c r="A113" s="39"/>
      <c r="B113" s="40"/>
      <c r="C113" s="39"/>
      <c r="D113" s="51"/>
      <c r="E113" s="123"/>
      <c r="I113" s="123"/>
      <c r="J113" s="123"/>
      <c r="L113" s="123"/>
    </row>
    <row r="114" spans="1:12" ht="14.25" customHeight="1">
      <c r="A114" s="52"/>
      <c r="B114" s="53"/>
      <c r="C114" s="39"/>
      <c r="D114" s="51"/>
      <c r="E114" s="123"/>
      <c r="I114" s="123"/>
      <c r="J114" s="123"/>
      <c r="L114" s="123"/>
    </row>
    <row r="115" spans="1:12" ht="28.5" customHeight="1">
      <c r="A115" s="52"/>
      <c r="B115" s="53"/>
      <c r="C115" s="39"/>
      <c r="D115" s="51"/>
      <c r="E115" s="123"/>
      <c r="I115" s="123"/>
      <c r="J115" s="123"/>
      <c r="L115" s="123"/>
    </row>
    <row r="116" spans="1:12" ht="15" customHeight="1">
      <c r="A116" s="52"/>
      <c r="B116" s="53"/>
      <c r="C116" s="39"/>
      <c r="D116" s="51"/>
      <c r="E116" s="123"/>
      <c r="I116" s="123"/>
      <c r="J116" s="123"/>
      <c r="L116" s="123"/>
    </row>
    <row r="117" spans="1:12" s="50" customFormat="1">
      <c r="A117" s="48"/>
      <c r="B117" s="49"/>
      <c r="C117" s="48"/>
      <c r="D117" s="47"/>
      <c r="E117" s="123"/>
      <c r="I117" s="123"/>
      <c r="J117" s="123"/>
      <c r="L117" s="123"/>
    </row>
    <row r="118" spans="1:12" s="50" customFormat="1">
      <c r="A118" s="48"/>
      <c r="B118" s="49"/>
      <c r="C118" s="48"/>
      <c r="D118" s="47"/>
      <c r="E118" s="123"/>
      <c r="I118" s="123"/>
      <c r="J118" s="123"/>
      <c r="L118" s="123"/>
    </row>
    <row r="119" spans="1:12">
      <c r="A119" s="39"/>
      <c r="B119" s="40"/>
      <c r="C119" s="39"/>
      <c r="D119" s="41"/>
      <c r="E119" s="123"/>
      <c r="I119" s="123"/>
      <c r="J119" s="123"/>
      <c r="L119" s="123"/>
    </row>
    <row r="120" spans="1:12">
      <c r="A120" s="39"/>
      <c r="B120" s="40"/>
      <c r="C120" s="39"/>
      <c r="D120" s="41"/>
      <c r="E120" s="123"/>
      <c r="I120" s="123"/>
      <c r="J120" s="123"/>
      <c r="L120" s="123"/>
    </row>
    <row r="121" spans="1:12">
      <c r="A121" s="39"/>
      <c r="B121" s="40"/>
      <c r="C121" s="39"/>
      <c r="D121" s="41"/>
      <c r="E121" s="123"/>
      <c r="I121" s="123"/>
      <c r="J121" s="123"/>
      <c r="L121" s="123"/>
    </row>
    <row r="122" spans="1:12" s="55" customFormat="1">
      <c r="A122" s="48"/>
      <c r="B122" s="49"/>
      <c r="C122" s="48"/>
      <c r="D122" s="54"/>
      <c r="E122" s="123"/>
      <c r="I122" s="123"/>
      <c r="J122" s="123"/>
      <c r="L122" s="123"/>
    </row>
    <row r="123" spans="1:12" s="56" customFormat="1">
      <c r="A123" s="39"/>
      <c r="B123" s="40"/>
      <c r="C123" s="39"/>
      <c r="D123" s="51"/>
      <c r="E123" s="46"/>
      <c r="I123" s="46"/>
      <c r="J123" s="46"/>
      <c r="L123" s="46"/>
    </row>
    <row r="124" spans="1:12" s="55" customFormat="1">
      <c r="A124" s="48"/>
      <c r="B124" s="49"/>
      <c r="C124" s="39"/>
      <c r="D124" s="51"/>
      <c r="E124" s="123"/>
      <c r="I124" s="123"/>
      <c r="J124" s="123"/>
      <c r="L124" s="123"/>
    </row>
    <row r="125" spans="1:12" s="50" customFormat="1">
      <c r="A125" s="48"/>
      <c r="B125" s="49"/>
      <c r="C125" s="48"/>
      <c r="D125" s="47"/>
      <c r="E125" s="123"/>
      <c r="I125" s="123"/>
      <c r="J125" s="123"/>
      <c r="L125" s="123"/>
    </row>
    <row r="126" spans="1:12">
      <c r="A126" s="52"/>
      <c r="B126" s="53"/>
      <c r="C126" s="39"/>
      <c r="D126" s="41"/>
      <c r="E126" s="123"/>
      <c r="I126" s="123"/>
      <c r="J126" s="123"/>
      <c r="L126" s="123"/>
    </row>
    <row r="127" spans="1:12" ht="36.75" customHeight="1">
      <c r="A127" s="52"/>
      <c r="B127" s="53"/>
      <c r="C127" s="39"/>
      <c r="D127" s="41"/>
      <c r="E127" s="46"/>
      <c r="I127" s="46"/>
      <c r="J127" s="46"/>
      <c r="L127" s="46"/>
    </row>
    <row r="128" spans="1:12">
      <c r="A128" s="52"/>
      <c r="B128" s="53"/>
      <c r="C128" s="39"/>
      <c r="D128" s="41"/>
      <c r="E128" s="46"/>
      <c r="I128" s="46"/>
      <c r="J128" s="46"/>
      <c r="L128" s="46"/>
    </row>
    <row r="129" spans="1:12">
      <c r="A129" s="52"/>
      <c r="B129" s="53"/>
      <c r="C129" s="39"/>
      <c r="D129" s="41"/>
      <c r="E129" s="46"/>
      <c r="I129" s="46"/>
      <c r="J129" s="46"/>
      <c r="L129" s="46"/>
    </row>
    <row r="130" spans="1:12">
      <c r="A130" s="52"/>
      <c r="B130" s="53"/>
      <c r="C130" s="39"/>
      <c r="D130" s="41"/>
      <c r="E130" s="46"/>
      <c r="I130" s="46"/>
      <c r="J130" s="46"/>
      <c r="L130" s="46"/>
    </row>
    <row r="131" spans="1:12">
      <c r="A131" s="52"/>
      <c r="B131" s="53"/>
      <c r="C131" s="39"/>
      <c r="D131" s="41"/>
      <c r="E131" s="46"/>
      <c r="I131" s="46"/>
      <c r="J131" s="46"/>
      <c r="L131" s="46"/>
    </row>
    <row r="132" spans="1:12">
      <c r="A132" s="52"/>
      <c r="B132" s="53"/>
      <c r="C132" s="39"/>
      <c r="D132" s="41"/>
      <c r="E132" s="46"/>
      <c r="I132" s="46"/>
      <c r="J132" s="46"/>
      <c r="L132" s="46"/>
    </row>
    <row r="133" spans="1:12">
      <c r="A133" s="52"/>
      <c r="B133" s="53"/>
      <c r="C133" s="39"/>
      <c r="D133" s="41"/>
      <c r="E133" s="46"/>
      <c r="I133" s="46"/>
      <c r="J133" s="46"/>
      <c r="L133" s="46"/>
    </row>
    <row r="134" spans="1:12">
      <c r="A134" s="52"/>
      <c r="B134" s="53"/>
      <c r="C134" s="39"/>
      <c r="D134" s="41"/>
      <c r="E134" s="46"/>
      <c r="I134" s="46"/>
      <c r="J134" s="46"/>
      <c r="L134" s="46"/>
    </row>
    <row r="135" spans="1:12">
      <c r="A135" s="52"/>
      <c r="B135" s="53"/>
      <c r="C135" s="39"/>
      <c r="D135" s="41"/>
      <c r="E135" s="46"/>
      <c r="I135" s="46"/>
      <c r="J135" s="46"/>
      <c r="L135" s="46"/>
    </row>
    <row r="136" spans="1:12">
      <c r="A136" s="52"/>
      <c r="B136" s="53"/>
      <c r="C136" s="39"/>
      <c r="D136" s="41"/>
      <c r="E136" s="46"/>
      <c r="I136" s="46"/>
      <c r="J136" s="46"/>
      <c r="L136" s="46"/>
    </row>
    <row r="137" spans="1:12">
      <c r="A137" s="52"/>
      <c r="B137" s="53"/>
      <c r="C137" s="39"/>
      <c r="D137" s="41"/>
      <c r="E137" s="46"/>
      <c r="I137" s="46"/>
      <c r="J137" s="46"/>
      <c r="L137" s="46"/>
    </row>
    <row r="138" spans="1:12">
      <c r="A138" s="52"/>
      <c r="B138" s="53"/>
      <c r="C138" s="39"/>
      <c r="D138" s="41"/>
      <c r="E138" s="46"/>
      <c r="I138" s="46"/>
      <c r="J138" s="46"/>
      <c r="L138" s="46"/>
    </row>
    <row r="139" spans="1:12">
      <c r="A139" s="52"/>
      <c r="B139" s="53"/>
      <c r="C139" s="39"/>
      <c r="D139" s="41"/>
      <c r="E139" s="46"/>
      <c r="I139" s="46"/>
      <c r="J139" s="46"/>
      <c r="L139" s="46"/>
    </row>
    <row r="140" spans="1:12">
      <c r="A140" s="52"/>
      <c r="B140" s="53"/>
      <c r="C140" s="39"/>
      <c r="D140" s="41"/>
      <c r="E140" s="46"/>
      <c r="I140" s="46"/>
      <c r="J140" s="46"/>
      <c r="L140" s="46"/>
    </row>
    <row r="141" spans="1:12">
      <c r="A141" s="52"/>
      <c r="B141" s="53"/>
      <c r="C141" s="39"/>
      <c r="D141" s="41"/>
      <c r="E141" s="46"/>
      <c r="I141" s="46"/>
      <c r="J141" s="46"/>
      <c r="L141" s="46"/>
    </row>
    <row r="142" spans="1:12">
      <c r="A142" s="52"/>
      <c r="B142" s="53"/>
      <c r="C142" s="39"/>
      <c r="D142" s="41"/>
      <c r="E142" s="46"/>
      <c r="I142" s="46"/>
      <c r="J142" s="46"/>
      <c r="L142" s="46"/>
    </row>
    <row r="143" spans="1:12">
      <c r="A143" s="52"/>
      <c r="B143" s="53"/>
      <c r="C143" s="39"/>
      <c r="D143" s="41"/>
      <c r="E143" s="46"/>
      <c r="I143" s="46"/>
      <c r="J143" s="46"/>
      <c r="L143" s="46"/>
    </row>
    <row r="144" spans="1:12">
      <c r="A144" s="52"/>
      <c r="B144" s="53"/>
      <c r="C144" s="39"/>
      <c r="D144" s="41"/>
      <c r="E144" s="46"/>
      <c r="I144" s="46"/>
      <c r="J144" s="46"/>
      <c r="L144" s="46"/>
    </row>
    <row r="145" spans="1:12">
      <c r="A145" s="52"/>
      <c r="B145" s="53"/>
      <c r="C145" s="39"/>
      <c r="D145" s="41"/>
      <c r="E145" s="46"/>
      <c r="I145" s="46"/>
      <c r="J145" s="46"/>
      <c r="L145" s="46"/>
    </row>
    <row r="146" spans="1:12">
      <c r="A146" s="52"/>
      <c r="B146" s="53"/>
      <c r="C146" s="39"/>
      <c r="D146" s="41"/>
      <c r="E146" s="46"/>
      <c r="I146" s="46"/>
      <c r="J146" s="46"/>
      <c r="L146" s="46"/>
    </row>
    <row r="147" spans="1:12">
      <c r="A147" s="52"/>
      <c r="B147" s="53"/>
      <c r="C147" s="39"/>
      <c r="D147" s="41"/>
      <c r="E147" s="46"/>
      <c r="I147" s="46"/>
      <c r="J147" s="46"/>
      <c r="L147" s="46"/>
    </row>
    <row r="148" spans="1:12">
      <c r="A148" s="52"/>
      <c r="B148" s="53"/>
      <c r="C148" s="39"/>
      <c r="D148" s="41"/>
      <c r="E148" s="46"/>
      <c r="I148" s="46"/>
      <c r="J148" s="46"/>
      <c r="L148" s="46"/>
    </row>
    <row r="149" spans="1:12">
      <c r="A149" s="52"/>
      <c r="B149" s="53"/>
      <c r="C149" s="39"/>
      <c r="D149" s="41"/>
      <c r="E149" s="46"/>
      <c r="I149" s="46"/>
      <c r="J149" s="46"/>
      <c r="L149" s="46"/>
    </row>
    <row r="150" spans="1:12">
      <c r="A150" s="52"/>
      <c r="B150" s="53"/>
      <c r="C150" s="39"/>
      <c r="D150" s="41"/>
      <c r="E150" s="46"/>
      <c r="I150" s="46"/>
      <c r="J150" s="46"/>
      <c r="L150" s="46"/>
    </row>
    <row r="151" spans="1:12">
      <c r="A151" s="52"/>
      <c r="B151" s="53"/>
      <c r="C151" s="39"/>
      <c r="D151" s="41"/>
      <c r="E151" s="46"/>
      <c r="I151" s="46"/>
      <c r="J151" s="46"/>
      <c r="L151" s="46"/>
    </row>
    <row r="152" spans="1:12">
      <c r="A152" s="52"/>
      <c r="B152" s="53"/>
      <c r="C152" s="39"/>
      <c r="D152" s="41"/>
      <c r="E152" s="46"/>
      <c r="I152" s="46"/>
      <c r="J152" s="46"/>
      <c r="L152" s="46"/>
    </row>
    <row r="153" spans="1:12">
      <c r="A153" s="52"/>
      <c r="B153" s="53"/>
      <c r="C153" s="39"/>
      <c r="D153" s="41"/>
      <c r="E153" s="46"/>
      <c r="I153" s="46"/>
      <c r="J153" s="46"/>
      <c r="L153" s="46"/>
    </row>
    <row r="154" spans="1:12">
      <c r="A154" s="52"/>
      <c r="B154" s="53"/>
      <c r="C154" s="39"/>
      <c r="D154" s="41"/>
      <c r="E154" s="46"/>
      <c r="I154" s="46"/>
      <c r="J154" s="46"/>
      <c r="L154" s="46"/>
    </row>
    <row r="155" spans="1:12">
      <c r="A155" s="52"/>
      <c r="B155" s="53"/>
      <c r="C155" s="39"/>
      <c r="D155" s="41"/>
      <c r="E155" s="46"/>
      <c r="I155" s="46"/>
      <c r="J155" s="46"/>
      <c r="L155" s="46"/>
    </row>
    <row r="156" spans="1:12">
      <c r="A156" s="52"/>
      <c r="B156" s="53"/>
      <c r="C156" s="39"/>
      <c r="D156" s="41"/>
      <c r="E156" s="46"/>
      <c r="I156" s="46"/>
      <c r="J156" s="46"/>
      <c r="L156" s="46"/>
    </row>
    <row r="157" spans="1:12">
      <c r="A157" s="52"/>
      <c r="B157" s="53"/>
      <c r="C157" s="39"/>
      <c r="D157" s="41"/>
      <c r="E157" s="46"/>
      <c r="I157" s="46"/>
      <c r="J157" s="46"/>
      <c r="L157" s="46"/>
    </row>
    <row r="158" spans="1:12">
      <c r="A158" s="52"/>
      <c r="B158" s="53"/>
      <c r="C158" s="39"/>
      <c r="D158" s="41"/>
      <c r="E158" s="46"/>
      <c r="I158" s="46"/>
      <c r="J158" s="46"/>
      <c r="L158" s="46"/>
    </row>
    <row r="159" spans="1:12">
      <c r="A159" s="52"/>
      <c r="B159" s="53"/>
      <c r="C159" s="39"/>
      <c r="D159" s="41"/>
      <c r="E159" s="46"/>
      <c r="I159" s="46"/>
      <c r="J159" s="46"/>
      <c r="L159" s="46"/>
    </row>
    <row r="160" spans="1:12">
      <c r="A160" s="52"/>
      <c r="B160" s="53"/>
      <c r="C160" s="39"/>
      <c r="D160" s="41"/>
      <c r="E160" s="46"/>
      <c r="I160" s="46"/>
      <c r="J160" s="46"/>
      <c r="L160" s="46"/>
    </row>
    <row r="161" spans="1:12">
      <c r="A161" s="52"/>
      <c r="B161" s="53"/>
      <c r="C161" s="39"/>
      <c r="D161" s="41"/>
      <c r="E161" s="46"/>
      <c r="I161" s="46"/>
      <c r="J161" s="46"/>
      <c r="L161" s="46"/>
    </row>
    <row r="162" spans="1:12">
      <c r="A162" s="52"/>
      <c r="B162" s="53"/>
      <c r="C162" s="39"/>
      <c r="D162" s="41"/>
      <c r="E162" s="46"/>
      <c r="I162" s="46"/>
      <c r="J162" s="46"/>
      <c r="L162" s="46"/>
    </row>
    <row r="163" spans="1:12">
      <c r="A163" s="52"/>
      <c r="B163" s="53"/>
      <c r="C163" s="39"/>
      <c r="D163" s="41"/>
      <c r="E163" s="46"/>
      <c r="I163" s="46"/>
      <c r="J163" s="46"/>
      <c r="L163" s="46"/>
    </row>
    <row r="164" spans="1:12">
      <c r="A164" s="52"/>
      <c r="B164" s="53"/>
      <c r="C164" s="39"/>
      <c r="D164" s="41"/>
      <c r="E164" s="46"/>
      <c r="I164" s="46"/>
      <c r="J164" s="46"/>
      <c r="L164" s="46"/>
    </row>
    <row r="165" spans="1:12">
      <c r="A165" s="52"/>
      <c r="B165" s="53"/>
      <c r="C165" s="39"/>
      <c r="D165" s="41"/>
      <c r="E165" s="46"/>
      <c r="I165" s="46"/>
      <c r="J165" s="46"/>
      <c r="L165" s="46"/>
    </row>
    <row r="166" spans="1:12">
      <c r="A166" s="52"/>
      <c r="B166" s="53"/>
      <c r="C166" s="39"/>
      <c r="D166" s="41"/>
      <c r="E166" s="46"/>
      <c r="I166" s="46"/>
      <c r="J166" s="46"/>
      <c r="L166" s="46"/>
    </row>
    <row r="167" spans="1:12">
      <c r="A167" s="52"/>
      <c r="B167" s="53"/>
      <c r="C167" s="39"/>
      <c r="D167" s="41"/>
      <c r="E167" s="46"/>
      <c r="I167" s="46"/>
      <c r="J167" s="46"/>
      <c r="L167" s="46"/>
    </row>
    <row r="168" spans="1:12">
      <c r="A168" s="52"/>
      <c r="B168" s="53"/>
      <c r="C168" s="39"/>
      <c r="D168" s="41"/>
      <c r="E168" s="46"/>
      <c r="I168" s="46"/>
      <c r="J168" s="46"/>
      <c r="L168" s="46"/>
    </row>
    <row r="169" spans="1:12">
      <c r="A169" s="52"/>
      <c r="B169" s="53"/>
      <c r="C169" s="39"/>
      <c r="D169" s="41"/>
      <c r="E169" s="46"/>
      <c r="I169" s="46"/>
      <c r="J169" s="46"/>
      <c r="L169" s="46"/>
    </row>
    <row r="170" spans="1:12">
      <c r="A170" s="52"/>
      <c r="B170" s="53"/>
      <c r="C170" s="39"/>
      <c r="D170" s="41"/>
      <c r="E170" s="46"/>
      <c r="I170" s="46"/>
      <c r="J170" s="46"/>
      <c r="L170" s="46"/>
    </row>
    <row r="171" spans="1:12">
      <c r="A171" s="52"/>
      <c r="B171" s="53"/>
      <c r="C171" s="39"/>
      <c r="D171" s="41"/>
      <c r="E171" s="46"/>
      <c r="I171" s="46"/>
      <c r="J171" s="46"/>
      <c r="L171" s="46"/>
    </row>
    <row r="172" spans="1:12">
      <c r="A172" s="52"/>
      <c r="B172" s="53"/>
      <c r="C172" s="39"/>
      <c r="D172" s="41"/>
      <c r="E172" s="46"/>
      <c r="I172" s="46"/>
      <c r="J172" s="46"/>
      <c r="L172" s="46"/>
    </row>
    <row r="173" spans="1:12">
      <c r="A173" s="52"/>
      <c r="B173" s="53"/>
      <c r="C173" s="39"/>
      <c r="D173" s="41"/>
      <c r="E173" s="46"/>
      <c r="I173" s="46"/>
      <c r="J173" s="46"/>
      <c r="L173" s="46"/>
    </row>
    <row r="174" spans="1:12">
      <c r="A174" s="52"/>
      <c r="B174" s="53"/>
      <c r="C174" s="39"/>
      <c r="D174" s="41"/>
      <c r="E174" s="46"/>
      <c r="I174" s="46"/>
      <c r="J174" s="46"/>
      <c r="L174" s="46"/>
    </row>
    <row r="175" spans="1:12">
      <c r="A175" s="52"/>
      <c r="B175" s="53"/>
      <c r="C175" s="39"/>
      <c r="D175" s="41"/>
      <c r="E175" s="46"/>
      <c r="I175" s="46"/>
      <c r="J175" s="46"/>
      <c r="L175" s="46"/>
    </row>
    <row r="176" spans="1:12">
      <c r="A176" s="52"/>
      <c r="B176" s="53"/>
      <c r="C176" s="39"/>
      <c r="D176" s="41"/>
      <c r="E176" s="46"/>
      <c r="I176" s="46"/>
      <c r="J176" s="46"/>
      <c r="L176" s="46"/>
    </row>
    <row r="177" spans="1:12">
      <c r="A177" s="52"/>
      <c r="B177" s="53"/>
      <c r="C177" s="39"/>
      <c r="D177" s="41"/>
      <c r="E177" s="46"/>
      <c r="I177" s="46"/>
      <c r="J177" s="46"/>
      <c r="L177" s="46"/>
    </row>
    <row r="178" spans="1:12">
      <c r="A178" s="52"/>
      <c r="B178" s="53"/>
      <c r="C178" s="39"/>
      <c r="D178" s="41"/>
      <c r="E178" s="46"/>
      <c r="I178" s="46"/>
      <c r="J178" s="46"/>
      <c r="L178" s="46"/>
    </row>
    <row r="179" spans="1:12">
      <c r="A179" s="52"/>
      <c r="B179" s="53"/>
      <c r="C179" s="39"/>
      <c r="D179" s="41"/>
      <c r="E179" s="46"/>
      <c r="I179" s="46"/>
      <c r="J179" s="46"/>
      <c r="L179" s="46"/>
    </row>
    <row r="180" spans="1:12">
      <c r="A180" s="52"/>
      <c r="B180" s="53"/>
      <c r="C180" s="39"/>
      <c r="D180" s="41"/>
      <c r="E180" s="46"/>
      <c r="I180" s="46"/>
      <c r="J180" s="46"/>
      <c r="L180" s="46"/>
    </row>
    <row r="181" spans="1:12">
      <c r="A181" s="52"/>
      <c r="B181" s="53"/>
      <c r="C181" s="39"/>
      <c r="D181" s="41"/>
      <c r="E181" s="46"/>
      <c r="I181" s="46"/>
      <c r="J181" s="46"/>
      <c r="L181" s="46"/>
    </row>
    <row r="182" spans="1:12">
      <c r="A182" s="52"/>
      <c r="B182" s="53"/>
      <c r="C182" s="39"/>
      <c r="D182" s="41"/>
      <c r="E182" s="46"/>
      <c r="I182" s="46"/>
      <c r="J182" s="46"/>
      <c r="L182" s="46"/>
    </row>
    <row r="183" spans="1:12">
      <c r="A183" s="52"/>
      <c r="B183" s="53"/>
      <c r="C183" s="39"/>
      <c r="D183" s="41"/>
      <c r="E183" s="46"/>
      <c r="I183" s="46"/>
      <c r="J183" s="46"/>
      <c r="L183" s="46"/>
    </row>
    <row r="184" spans="1:12">
      <c r="A184" s="52"/>
      <c r="B184" s="53"/>
      <c r="C184" s="39"/>
      <c r="D184" s="41"/>
      <c r="E184" s="46"/>
      <c r="I184" s="46"/>
      <c r="J184" s="46"/>
      <c r="L184" s="46"/>
    </row>
    <row r="185" spans="1:12">
      <c r="A185" s="52"/>
      <c r="B185" s="53"/>
      <c r="C185" s="39"/>
      <c r="D185" s="41"/>
      <c r="E185" s="46"/>
      <c r="I185" s="46"/>
      <c r="J185" s="46"/>
      <c r="L185" s="46"/>
    </row>
    <row r="186" spans="1:12">
      <c r="A186" s="52"/>
      <c r="B186" s="53"/>
      <c r="C186" s="39"/>
      <c r="D186" s="41"/>
      <c r="E186" s="46"/>
      <c r="I186" s="46"/>
      <c r="J186" s="46"/>
      <c r="L186" s="46"/>
    </row>
    <row r="187" spans="1:12">
      <c r="A187" s="52"/>
      <c r="B187" s="53"/>
      <c r="C187" s="39"/>
      <c r="D187" s="41"/>
      <c r="E187" s="46"/>
      <c r="I187" s="46"/>
      <c r="J187" s="46"/>
      <c r="L187" s="46"/>
    </row>
    <row r="188" spans="1:12">
      <c r="A188" s="52"/>
      <c r="B188" s="53"/>
      <c r="C188" s="39"/>
      <c r="D188" s="41"/>
      <c r="E188" s="46"/>
      <c r="I188" s="46"/>
      <c r="J188" s="46"/>
      <c r="L188" s="46"/>
    </row>
    <row r="189" spans="1:12">
      <c r="A189" s="52"/>
      <c r="B189" s="53"/>
      <c r="C189" s="39"/>
      <c r="D189" s="41"/>
      <c r="E189" s="46"/>
      <c r="I189" s="46"/>
      <c r="J189" s="46"/>
      <c r="L189" s="46"/>
    </row>
    <row r="190" spans="1:12">
      <c r="A190" s="52"/>
      <c r="B190" s="53"/>
      <c r="C190" s="39"/>
      <c r="D190" s="41"/>
      <c r="E190" s="46"/>
      <c r="I190" s="46"/>
      <c r="J190" s="46"/>
      <c r="L190" s="46"/>
    </row>
    <row r="191" spans="1:12">
      <c r="A191" s="52"/>
      <c r="B191" s="53"/>
      <c r="C191" s="39"/>
      <c r="D191" s="41"/>
      <c r="E191" s="46"/>
      <c r="I191" s="46"/>
      <c r="J191" s="46"/>
      <c r="L191" s="46"/>
    </row>
    <row r="192" spans="1:12">
      <c r="A192" s="52"/>
      <c r="B192" s="53"/>
      <c r="C192" s="39"/>
      <c r="D192" s="41"/>
      <c r="E192" s="46"/>
      <c r="I192" s="46"/>
      <c r="J192" s="46"/>
      <c r="L192" s="46"/>
    </row>
    <row r="193" spans="1:12">
      <c r="A193" s="52"/>
      <c r="B193" s="53"/>
      <c r="C193" s="39"/>
      <c r="D193" s="41"/>
      <c r="E193" s="46"/>
      <c r="I193" s="46"/>
      <c r="J193" s="46"/>
      <c r="L193" s="46"/>
    </row>
    <row r="194" spans="1:12">
      <c r="A194" s="52"/>
      <c r="B194" s="53"/>
      <c r="C194" s="39"/>
      <c r="D194" s="41"/>
      <c r="E194" s="46"/>
      <c r="I194" s="46"/>
      <c r="J194" s="46"/>
      <c r="L194" s="46"/>
    </row>
    <row r="195" spans="1:12">
      <c r="A195" s="52"/>
      <c r="B195" s="53"/>
      <c r="C195" s="39"/>
      <c r="D195" s="41"/>
      <c r="E195" s="46"/>
      <c r="I195" s="46"/>
      <c r="J195" s="46"/>
      <c r="L195" s="46"/>
    </row>
    <row r="196" spans="1:12">
      <c r="A196" s="52"/>
      <c r="B196" s="53"/>
      <c r="C196" s="39"/>
      <c r="D196" s="41"/>
      <c r="E196" s="46"/>
      <c r="I196" s="46"/>
      <c r="J196" s="46"/>
      <c r="L196" s="46"/>
    </row>
    <row r="197" spans="1:12">
      <c r="A197" s="52"/>
      <c r="B197" s="53"/>
      <c r="C197" s="39"/>
      <c r="D197" s="41"/>
      <c r="E197" s="46"/>
      <c r="I197" s="46"/>
      <c r="J197" s="46"/>
      <c r="L197" s="46"/>
    </row>
    <row r="198" spans="1:12">
      <c r="A198" s="52"/>
      <c r="B198" s="53"/>
      <c r="C198" s="39"/>
      <c r="D198" s="41"/>
      <c r="E198" s="46"/>
      <c r="I198" s="46"/>
      <c r="J198" s="46"/>
      <c r="L198" s="46"/>
    </row>
    <row r="199" spans="1:12">
      <c r="A199" s="52"/>
      <c r="B199" s="53"/>
      <c r="C199" s="39"/>
      <c r="D199" s="41"/>
      <c r="E199" s="46"/>
      <c r="I199" s="46"/>
      <c r="J199" s="46"/>
      <c r="L199" s="46"/>
    </row>
    <row r="200" spans="1:12">
      <c r="A200" s="52"/>
      <c r="B200" s="53"/>
      <c r="C200" s="39"/>
      <c r="D200" s="41"/>
      <c r="E200" s="46"/>
      <c r="I200" s="46"/>
      <c r="J200" s="46"/>
      <c r="L200" s="46"/>
    </row>
    <row r="201" spans="1:12">
      <c r="A201" s="52"/>
      <c r="B201" s="53"/>
      <c r="C201" s="39"/>
      <c r="D201" s="41"/>
      <c r="E201" s="46"/>
      <c r="I201" s="46"/>
      <c r="J201" s="46"/>
      <c r="L201" s="46"/>
    </row>
    <row r="202" spans="1:12">
      <c r="A202" s="52"/>
      <c r="B202" s="53"/>
      <c r="C202" s="39"/>
      <c r="D202" s="41"/>
      <c r="E202" s="46"/>
      <c r="I202" s="46"/>
      <c r="J202" s="46"/>
      <c r="L202" s="46"/>
    </row>
    <row r="203" spans="1:12">
      <c r="A203" s="52"/>
      <c r="B203" s="53"/>
      <c r="C203" s="39"/>
      <c r="D203" s="41"/>
      <c r="E203" s="46"/>
      <c r="I203" s="46"/>
      <c r="J203" s="46"/>
      <c r="L203" s="46"/>
    </row>
    <row r="204" spans="1:12">
      <c r="A204" s="52"/>
      <c r="B204" s="53"/>
      <c r="C204" s="39"/>
      <c r="D204" s="41"/>
      <c r="E204" s="46"/>
      <c r="I204" s="46"/>
      <c r="J204" s="46"/>
      <c r="L204" s="46"/>
    </row>
    <row r="205" spans="1:12">
      <c r="A205" s="52"/>
      <c r="B205" s="53"/>
      <c r="C205" s="39"/>
      <c r="D205" s="41"/>
      <c r="E205" s="46"/>
      <c r="I205" s="46"/>
      <c r="J205" s="46"/>
      <c r="L205" s="46"/>
    </row>
    <row r="206" spans="1:12">
      <c r="A206" s="52"/>
      <c r="B206" s="53"/>
      <c r="C206" s="39"/>
      <c r="D206" s="41"/>
      <c r="E206" s="46"/>
      <c r="I206" s="46"/>
      <c r="J206" s="46"/>
      <c r="L206" s="46"/>
    </row>
    <row r="207" spans="1:12">
      <c r="A207" s="52"/>
      <c r="B207" s="53"/>
      <c r="C207" s="39"/>
      <c r="D207" s="41"/>
      <c r="E207" s="46"/>
      <c r="I207" s="46"/>
      <c r="J207" s="46"/>
      <c r="L207" s="46"/>
    </row>
    <row r="208" spans="1:12">
      <c r="A208" s="52"/>
      <c r="B208" s="53"/>
      <c r="C208" s="39"/>
      <c r="D208" s="41"/>
      <c r="E208" s="46"/>
      <c r="I208" s="46"/>
      <c r="J208" s="46"/>
      <c r="L208" s="46"/>
    </row>
    <row r="209" spans="1:12">
      <c r="A209" s="52"/>
      <c r="B209" s="53"/>
      <c r="C209" s="39"/>
      <c r="D209" s="41"/>
      <c r="E209" s="46"/>
      <c r="I209" s="46"/>
      <c r="J209" s="46"/>
      <c r="L209" s="46"/>
    </row>
    <row r="210" spans="1:12">
      <c r="A210" s="52"/>
      <c r="B210" s="53"/>
      <c r="C210" s="39"/>
      <c r="D210" s="41"/>
      <c r="E210" s="46"/>
      <c r="I210" s="46"/>
      <c r="J210" s="46"/>
      <c r="L210" s="46"/>
    </row>
    <row r="211" spans="1:12">
      <c r="A211" s="52"/>
      <c r="B211" s="53"/>
      <c r="C211" s="39"/>
      <c r="D211" s="41"/>
      <c r="E211" s="46"/>
      <c r="I211" s="46"/>
      <c r="J211" s="46"/>
      <c r="L211" s="46"/>
    </row>
    <row r="212" spans="1:12">
      <c r="A212" s="52"/>
      <c r="B212" s="53"/>
      <c r="C212" s="39"/>
      <c r="D212" s="41"/>
      <c r="E212" s="46"/>
      <c r="I212" s="46"/>
      <c r="J212" s="46"/>
      <c r="L212" s="46"/>
    </row>
    <row r="213" spans="1:12">
      <c r="A213" s="52"/>
      <c r="B213" s="53"/>
      <c r="C213" s="39"/>
      <c r="D213" s="41"/>
      <c r="E213" s="46"/>
      <c r="I213" s="46"/>
      <c r="J213" s="46"/>
      <c r="L213" s="46"/>
    </row>
    <row r="214" spans="1:12">
      <c r="A214" s="52"/>
      <c r="B214" s="53"/>
      <c r="C214" s="39"/>
      <c r="D214" s="41"/>
      <c r="E214" s="46"/>
      <c r="I214" s="46"/>
      <c r="J214" s="46"/>
      <c r="L214" s="46"/>
    </row>
    <row r="215" spans="1:12">
      <c r="A215" s="52"/>
      <c r="B215" s="53"/>
      <c r="C215" s="39"/>
      <c r="D215" s="41"/>
      <c r="E215" s="46"/>
      <c r="I215" s="46"/>
      <c r="J215" s="46"/>
      <c r="L215" s="46"/>
    </row>
    <row r="216" spans="1:12">
      <c r="A216" s="52"/>
      <c r="B216" s="53"/>
      <c r="C216" s="39"/>
      <c r="D216" s="41"/>
      <c r="E216" s="46"/>
      <c r="I216" s="46"/>
      <c r="J216" s="46"/>
      <c r="L216" s="46"/>
    </row>
    <row r="217" spans="1:12">
      <c r="A217" s="52"/>
      <c r="B217" s="53"/>
      <c r="C217" s="39"/>
      <c r="D217" s="41"/>
      <c r="E217" s="46"/>
      <c r="I217" s="46"/>
      <c r="J217" s="46"/>
      <c r="L217" s="46"/>
    </row>
    <row r="218" spans="1:12">
      <c r="A218" s="52"/>
      <c r="B218" s="53"/>
      <c r="C218" s="39"/>
      <c r="D218" s="41"/>
      <c r="E218" s="46"/>
      <c r="I218" s="46"/>
      <c r="J218" s="46"/>
      <c r="L218" s="46"/>
    </row>
    <row r="219" spans="1:12">
      <c r="A219" s="52"/>
      <c r="B219" s="53"/>
      <c r="C219" s="39"/>
      <c r="D219" s="41"/>
      <c r="E219" s="46"/>
      <c r="I219" s="46"/>
      <c r="J219" s="46"/>
      <c r="L219" s="46"/>
    </row>
    <row r="220" spans="1:12">
      <c r="A220" s="52"/>
      <c r="B220" s="53"/>
      <c r="C220" s="39"/>
      <c r="D220" s="41"/>
      <c r="E220" s="46"/>
      <c r="I220" s="46"/>
      <c r="J220" s="46"/>
      <c r="L220" s="46"/>
    </row>
    <row r="221" spans="1:12">
      <c r="A221" s="52"/>
      <c r="B221" s="53"/>
      <c r="C221" s="39"/>
      <c r="D221" s="41"/>
      <c r="E221" s="46"/>
      <c r="I221" s="46"/>
      <c r="J221" s="46"/>
      <c r="L221" s="46"/>
    </row>
    <row r="222" spans="1:12">
      <c r="A222" s="52"/>
      <c r="B222" s="53"/>
      <c r="C222" s="39"/>
      <c r="D222" s="41"/>
      <c r="E222" s="46"/>
      <c r="I222" s="46"/>
      <c r="J222" s="46"/>
      <c r="L222" s="46"/>
    </row>
    <row r="223" spans="1:12">
      <c r="A223" s="52"/>
      <c r="B223" s="53"/>
      <c r="C223" s="39"/>
      <c r="D223" s="41"/>
      <c r="E223" s="46"/>
      <c r="I223" s="46"/>
      <c r="J223" s="46"/>
      <c r="L223" s="46"/>
    </row>
    <row r="224" spans="1:12">
      <c r="A224" s="52"/>
      <c r="B224" s="53"/>
      <c r="C224" s="39"/>
      <c r="D224" s="53"/>
      <c r="E224" s="46"/>
      <c r="I224" s="46"/>
      <c r="J224" s="46"/>
      <c r="L224" s="46"/>
    </row>
    <row r="225" spans="1:12">
      <c r="A225" s="52"/>
      <c r="B225" s="53"/>
      <c r="C225" s="39"/>
      <c r="D225" s="53"/>
      <c r="E225" s="46"/>
      <c r="I225" s="46"/>
      <c r="J225" s="46"/>
      <c r="L225" s="46"/>
    </row>
    <row r="226" spans="1:12">
      <c r="A226" s="52"/>
      <c r="B226" s="53"/>
      <c r="C226" s="39"/>
      <c r="D226" s="53"/>
      <c r="E226" s="46"/>
      <c r="I226" s="46"/>
      <c r="J226" s="46"/>
      <c r="L226" s="46"/>
    </row>
    <row r="227" spans="1:12">
      <c r="A227" s="52"/>
      <c r="B227" s="53"/>
      <c r="C227" s="39"/>
      <c r="D227" s="53"/>
      <c r="E227" s="46"/>
      <c r="I227" s="46"/>
      <c r="J227" s="46"/>
      <c r="L227" s="46"/>
    </row>
    <row r="228" spans="1:12">
      <c r="A228" s="52"/>
      <c r="B228" s="53"/>
      <c r="C228" s="39"/>
      <c r="D228" s="53"/>
      <c r="E228" s="46"/>
      <c r="I228" s="46"/>
      <c r="J228" s="46"/>
      <c r="L228" s="46"/>
    </row>
    <row r="229" spans="1:12">
      <c r="A229" s="52"/>
      <c r="B229" s="53"/>
      <c r="C229" s="39"/>
      <c r="D229" s="53"/>
      <c r="E229" s="46"/>
      <c r="I229" s="46"/>
      <c r="J229" s="46"/>
      <c r="L229" s="46"/>
    </row>
    <row r="230" spans="1:12">
      <c r="A230" s="52"/>
      <c r="B230" s="53"/>
      <c r="C230" s="39"/>
      <c r="D230" s="53"/>
      <c r="E230" s="46"/>
      <c r="I230" s="46"/>
      <c r="J230" s="46"/>
      <c r="L230" s="46"/>
    </row>
    <row r="231" spans="1:12">
      <c r="A231" s="52"/>
      <c r="B231" s="53"/>
      <c r="C231" s="39"/>
      <c r="D231" s="53"/>
      <c r="E231" s="46"/>
      <c r="I231" s="46"/>
      <c r="J231" s="46"/>
      <c r="L231" s="46"/>
    </row>
    <row r="232" spans="1:12">
      <c r="A232" s="52"/>
      <c r="B232" s="53"/>
      <c r="C232" s="39"/>
      <c r="D232" s="53"/>
      <c r="E232" s="46"/>
      <c r="I232" s="46"/>
      <c r="J232" s="46"/>
      <c r="L232" s="46"/>
    </row>
    <row r="233" spans="1:12">
      <c r="A233" s="52"/>
      <c r="B233" s="53"/>
      <c r="C233" s="39"/>
      <c r="D233" s="53"/>
      <c r="E233" s="46"/>
      <c r="I233" s="46"/>
      <c r="J233" s="46"/>
      <c r="L233" s="46"/>
    </row>
    <row r="234" spans="1:12">
      <c r="A234" s="52"/>
      <c r="B234" s="53"/>
      <c r="C234" s="39"/>
      <c r="D234" s="53"/>
      <c r="E234" s="46"/>
      <c r="I234" s="46"/>
      <c r="J234" s="46"/>
      <c r="L234" s="46"/>
    </row>
    <row r="235" spans="1:12">
      <c r="A235" s="52"/>
      <c r="B235" s="53"/>
      <c r="C235" s="39"/>
      <c r="D235" s="53"/>
      <c r="E235" s="46"/>
      <c r="I235" s="46"/>
      <c r="J235" s="46"/>
      <c r="L235" s="46"/>
    </row>
    <row r="236" spans="1:12">
      <c r="A236" s="52"/>
      <c r="B236" s="53"/>
      <c r="C236" s="39"/>
      <c r="D236" s="53"/>
      <c r="E236" s="46"/>
      <c r="I236" s="46"/>
      <c r="J236" s="46"/>
      <c r="L236" s="46"/>
    </row>
    <row r="237" spans="1:12">
      <c r="A237" s="52"/>
      <c r="B237" s="53"/>
      <c r="C237" s="39"/>
      <c r="D237" s="53"/>
      <c r="E237" s="46"/>
      <c r="I237" s="46"/>
      <c r="J237" s="46"/>
      <c r="L237" s="46"/>
    </row>
    <row r="238" spans="1:12">
      <c r="A238" s="52"/>
      <c r="B238" s="53"/>
      <c r="C238" s="39"/>
      <c r="D238" s="53"/>
      <c r="E238" s="46"/>
      <c r="I238" s="46"/>
      <c r="J238" s="46"/>
      <c r="L238" s="46"/>
    </row>
    <row r="239" spans="1:12">
      <c r="A239" s="52"/>
      <c r="B239" s="53"/>
      <c r="C239" s="39"/>
      <c r="D239" s="53"/>
      <c r="E239" s="46"/>
      <c r="I239" s="46"/>
      <c r="J239" s="46"/>
      <c r="L239" s="46"/>
    </row>
    <row r="240" spans="1:12">
      <c r="A240" s="52"/>
      <c r="B240" s="53"/>
      <c r="C240" s="39"/>
      <c r="D240" s="53"/>
      <c r="E240" s="46"/>
      <c r="I240" s="46"/>
      <c r="J240" s="46"/>
      <c r="L240" s="46"/>
    </row>
    <row r="241" spans="1:12">
      <c r="A241" s="52"/>
      <c r="B241" s="53"/>
      <c r="C241" s="39"/>
      <c r="D241" s="53"/>
      <c r="E241" s="46"/>
      <c r="I241" s="46"/>
      <c r="J241" s="46"/>
      <c r="L241" s="46"/>
    </row>
    <row r="242" spans="1:12">
      <c r="A242" s="52"/>
      <c r="B242" s="53"/>
      <c r="C242" s="39"/>
      <c r="D242" s="53"/>
      <c r="E242" s="46"/>
      <c r="I242" s="46"/>
      <c r="J242" s="46"/>
      <c r="L242" s="46"/>
    </row>
    <row r="243" spans="1:12">
      <c r="A243" s="52"/>
      <c r="B243" s="53"/>
      <c r="C243" s="39"/>
      <c r="D243" s="53"/>
      <c r="E243" s="46"/>
      <c r="I243" s="46"/>
      <c r="J243" s="46"/>
      <c r="L243" s="46"/>
    </row>
    <row r="244" spans="1:12">
      <c r="A244" s="52"/>
      <c r="B244" s="53"/>
      <c r="C244" s="39"/>
      <c r="D244" s="53"/>
      <c r="E244" s="46"/>
      <c r="I244" s="46"/>
      <c r="J244" s="46"/>
      <c r="L244" s="46"/>
    </row>
    <row r="245" spans="1:12">
      <c r="A245" s="52"/>
      <c r="B245" s="53"/>
      <c r="C245" s="39"/>
      <c r="D245" s="53"/>
      <c r="E245" s="46"/>
      <c r="I245" s="46"/>
      <c r="J245" s="46"/>
      <c r="L245" s="46"/>
    </row>
    <row r="246" spans="1:12">
      <c r="A246" s="52"/>
      <c r="B246" s="53"/>
      <c r="C246" s="39"/>
      <c r="D246" s="53"/>
      <c r="E246" s="46"/>
      <c r="I246" s="46"/>
      <c r="J246" s="46"/>
      <c r="L246" s="46"/>
    </row>
    <row r="247" spans="1:12">
      <c r="A247" s="52"/>
      <c r="B247" s="53"/>
      <c r="C247" s="39"/>
      <c r="D247" s="53"/>
      <c r="E247" s="46"/>
      <c r="I247" s="46"/>
      <c r="J247" s="46"/>
      <c r="L247" s="46"/>
    </row>
    <row r="248" spans="1:12">
      <c r="A248" s="52"/>
      <c r="B248" s="53"/>
      <c r="C248" s="39"/>
      <c r="D248" s="53"/>
      <c r="E248" s="46"/>
      <c r="I248" s="46"/>
      <c r="J248" s="46"/>
      <c r="L248" s="46"/>
    </row>
    <row r="249" spans="1:12">
      <c r="A249" s="52"/>
      <c r="B249" s="53"/>
      <c r="C249" s="39"/>
      <c r="D249" s="53"/>
      <c r="E249" s="46"/>
      <c r="I249" s="46"/>
      <c r="J249" s="46"/>
      <c r="L249" s="46"/>
    </row>
    <row r="250" spans="1:12">
      <c r="A250" s="52"/>
      <c r="B250" s="53"/>
      <c r="C250" s="39"/>
      <c r="D250" s="53"/>
      <c r="E250" s="46"/>
      <c r="I250" s="46"/>
      <c r="J250" s="46"/>
      <c r="L250" s="46"/>
    </row>
    <row r="251" spans="1:12">
      <c r="A251" s="52"/>
      <c r="B251" s="53"/>
      <c r="C251" s="39"/>
      <c r="D251" s="53"/>
      <c r="E251" s="46"/>
      <c r="I251" s="46"/>
      <c r="J251" s="46"/>
      <c r="L251" s="46"/>
    </row>
    <row r="252" spans="1:12">
      <c r="A252" s="52"/>
      <c r="B252" s="53"/>
      <c r="C252" s="39"/>
      <c r="D252" s="53"/>
      <c r="E252" s="46"/>
      <c r="I252" s="46"/>
      <c r="J252" s="46"/>
      <c r="L252" s="46"/>
    </row>
    <row r="253" spans="1:12">
      <c r="A253" s="52"/>
      <c r="B253" s="53"/>
      <c r="C253" s="39"/>
      <c r="D253" s="53"/>
      <c r="E253" s="46"/>
      <c r="I253" s="46"/>
      <c r="J253" s="46"/>
      <c r="L253" s="46"/>
    </row>
    <row r="254" spans="1:12">
      <c r="A254" s="52"/>
      <c r="B254" s="53"/>
      <c r="C254" s="39"/>
      <c r="D254" s="53"/>
      <c r="E254" s="46"/>
      <c r="I254" s="46"/>
      <c r="J254" s="46"/>
      <c r="L254" s="46"/>
    </row>
    <row r="255" spans="1:12">
      <c r="A255" s="52"/>
      <c r="B255" s="53"/>
      <c r="C255" s="39"/>
      <c r="D255" s="53"/>
      <c r="E255" s="46"/>
      <c r="I255" s="46"/>
      <c r="J255" s="46"/>
      <c r="L255" s="46"/>
    </row>
    <row r="256" spans="1:12">
      <c r="A256" s="52"/>
      <c r="B256" s="53"/>
      <c r="C256" s="39"/>
      <c r="D256" s="53"/>
      <c r="E256" s="46"/>
      <c r="I256" s="46"/>
      <c r="J256" s="46"/>
      <c r="L256" s="46"/>
    </row>
    <row r="257" spans="1:12">
      <c r="A257" s="52"/>
      <c r="B257" s="53"/>
      <c r="C257" s="39"/>
      <c r="D257" s="53"/>
      <c r="E257" s="46"/>
      <c r="I257" s="46"/>
      <c r="J257" s="46"/>
      <c r="L257" s="46"/>
    </row>
    <row r="258" spans="1:12">
      <c r="A258" s="52"/>
      <c r="B258" s="53"/>
      <c r="C258" s="39"/>
      <c r="D258" s="53"/>
      <c r="E258" s="46"/>
      <c r="I258" s="46"/>
      <c r="J258" s="46"/>
      <c r="L258" s="46"/>
    </row>
    <row r="259" spans="1:12">
      <c r="A259" s="52"/>
      <c r="B259" s="53"/>
      <c r="C259" s="39"/>
      <c r="D259" s="53"/>
      <c r="E259" s="46"/>
      <c r="I259" s="46"/>
      <c r="J259" s="46"/>
      <c r="L259" s="46"/>
    </row>
    <row r="260" spans="1:12">
      <c r="A260" s="52"/>
      <c r="B260" s="53"/>
      <c r="C260" s="39"/>
      <c r="D260" s="53"/>
      <c r="E260" s="46"/>
      <c r="I260" s="46"/>
      <c r="J260" s="46"/>
      <c r="L260" s="46"/>
    </row>
    <row r="261" spans="1:12">
      <c r="A261" s="52"/>
      <c r="B261" s="53"/>
      <c r="C261" s="39"/>
      <c r="D261" s="53"/>
      <c r="E261" s="46"/>
      <c r="I261" s="46"/>
      <c r="J261" s="46"/>
      <c r="L261" s="46"/>
    </row>
    <row r="262" spans="1:12">
      <c r="A262" s="52"/>
      <c r="B262" s="53"/>
      <c r="C262" s="39"/>
      <c r="D262" s="53"/>
      <c r="E262" s="46"/>
      <c r="I262" s="46"/>
      <c r="J262" s="46"/>
      <c r="L262" s="46"/>
    </row>
    <row r="263" spans="1:12">
      <c r="A263" s="52"/>
      <c r="B263" s="53"/>
      <c r="C263" s="39"/>
      <c r="D263" s="53"/>
      <c r="E263" s="46"/>
      <c r="I263" s="46"/>
      <c r="J263" s="46"/>
      <c r="L263" s="46"/>
    </row>
    <row r="264" spans="1:12">
      <c r="A264" s="52"/>
      <c r="B264" s="53"/>
      <c r="C264" s="39"/>
      <c r="D264" s="53"/>
      <c r="E264" s="46"/>
      <c r="I264" s="46"/>
      <c r="J264" s="46"/>
      <c r="L264" s="46"/>
    </row>
    <row r="265" spans="1:12">
      <c r="A265" s="52"/>
      <c r="B265" s="53"/>
      <c r="C265" s="39"/>
      <c r="D265" s="53"/>
      <c r="E265" s="46"/>
      <c r="I265" s="46"/>
      <c r="J265" s="46"/>
      <c r="L265" s="46"/>
    </row>
    <row r="266" spans="1:12">
      <c r="A266" s="52"/>
      <c r="B266" s="53"/>
      <c r="C266" s="39"/>
      <c r="D266" s="53"/>
      <c r="E266" s="46"/>
      <c r="I266" s="46"/>
      <c r="J266" s="46"/>
      <c r="L266" s="46"/>
    </row>
    <row r="267" spans="1:12">
      <c r="A267" s="52"/>
      <c r="B267" s="53"/>
      <c r="C267" s="39"/>
      <c r="D267" s="53"/>
      <c r="E267" s="46"/>
      <c r="I267" s="46"/>
      <c r="J267" s="46"/>
      <c r="L267" s="46"/>
    </row>
    <row r="268" spans="1:12">
      <c r="A268" s="52"/>
      <c r="B268" s="53"/>
      <c r="C268" s="39"/>
      <c r="D268" s="53"/>
      <c r="E268" s="46"/>
      <c r="I268" s="46"/>
      <c r="J268" s="46"/>
      <c r="L268" s="46"/>
    </row>
    <row r="269" spans="1:12">
      <c r="A269" s="52"/>
      <c r="B269" s="53"/>
      <c r="C269" s="39"/>
      <c r="D269" s="53"/>
      <c r="E269" s="46"/>
      <c r="I269" s="46"/>
      <c r="J269" s="46"/>
      <c r="L269" s="46"/>
    </row>
    <row r="270" spans="1:12">
      <c r="A270" s="52"/>
      <c r="B270" s="53"/>
      <c r="C270" s="39"/>
      <c r="D270" s="53"/>
      <c r="E270" s="46"/>
      <c r="I270" s="46"/>
      <c r="J270" s="46"/>
      <c r="L270" s="46"/>
    </row>
    <row r="271" spans="1:12">
      <c r="A271" s="52"/>
      <c r="B271" s="53"/>
      <c r="C271" s="39"/>
      <c r="D271" s="53"/>
      <c r="E271" s="46"/>
      <c r="I271" s="46"/>
      <c r="J271" s="46"/>
      <c r="L271" s="46"/>
    </row>
    <row r="272" spans="1:12">
      <c r="A272" s="52"/>
      <c r="B272" s="53"/>
      <c r="C272" s="39"/>
      <c r="D272" s="53"/>
      <c r="E272" s="46"/>
      <c r="I272" s="46"/>
      <c r="J272" s="46"/>
      <c r="L272" s="46"/>
    </row>
    <row r="273" spans="1:12">
      <c r="A273" s="52"/>
      <c r="B273" s="53"/>
      <c r="C273" s="39"/>
      <c r="D273" s="53"/>
      <c r="E273" s="46"/>
      <c r="I273" s="46"/>
      <c r="J273" s="46"/>
      <c r="L273" s="46"/>
    </row>
    <row r="274" spans="1:12">
      <c r="A274" s="52"/>
      <c r="B274" s="53"/>
      <c r="C274" s="39"/>
      <c r="D274" s="53"/>
    </row>
    <row r="275" spans="1:12">
      <c r="A275" s="52"/>
      <c r="B275" s="53"/>
      <c r="C275" s="39"/>
      <c r="D275" s="53"/>
    </row>
    <row r="276" spans="1:12">
      <c r="A276" s="52"/>
      <c r="B276" s="53"/>
      <c r="C276" s="39"/>
      <c r="D276" s="53"/>
    </row>
    <row r="277" spans="1:12">
      <c r="A277" s="52"/>
      <c r="B277" s="53"/>
      <c r="C277" s="39"/>
      <c r="D277" s="53"/>
    </row>
    <row r="278" spans="1:12">
      <c r="A278" s="52"/>
      <c r="B278" s="53"/>
      <c r="C278" s="39"/>
      <c r="D278" s="53"/>
    </row>
    <row r="279" spans="1:12">
      <c r="A279" s="52"/>
      <c r="B279" s="53"/>
      <c r="C279" s="39"/>
      <c r="D279" s="53"/>
    </row>
    <row r="280" spans="1:12">
      <c r="A280" s="52"/>
      <c r="B280" s="53"/>
      <c r="C280" s="39"/>
      <c r="D280" s="53"/>
    </row>
    <row r="281" spans="1:12">
      <c r="A281" s="52"/>
      <c r="B281" s="53"/>
      <c r="C281" s="39"/>
      <c r="D281" s="53"/>
    </row>
    <row r="282" spans="1:12">
      <c r="A282" s="52"/>
      <c r="B282" s="53"/>
      <c r="C282" s="39"/>
      <c r="D282" s="53"/>
    </row>
    <row r="283" spans="1:12">
      <c r="A283" s="52"/>
      <c r="B283" s="53"/>
      <c r="C283" s="39"/>
      <c r="D283" s="53"/>
    </row>
    <row r="284" spans="1:12">
      <c r="A284" s="52"/>
      <c r="B284" s="53"/>
      <c r="C284" s="39"/>
      <c r="D284" s="53"/>
    </row>
    <row r="285" spans="1:12">
      <c r="A285" s="52"/>
      <c r="B285" s="53"/>
      <c r="C285" s="39"/>
      <c r="D285" s="53"/>
    </row>
    <row r="286" spans="1:12">
      <c r="A286" s="52"/>
      <c r="B286" s="53"/>
      <c r="C286" s="39"/>
      <c r="D286" s="53"/>
    </row>
    <row r="287" spans="1:12">
      <c r="A287" s="52"/>
      <c r="B287" s="53"/>
      <c r="C287" s="39"/>
      <c r="D287" s="53"/>
    </row>
    <row r="288" spans="1:12">
      <c r="A288" s="52"/>
      <c r="B288" s="53"/>
      <c r="C288" s="39"/>
      <c r="D288" s="53"/>
    </row>
    <row r="289" spans="1:4">
      <c r="A289" s="52"/>
      <c r="B289" s="53"/>
      <c r="C289" s="39"/>
      <c r="D289" s="53"/>
    </row>
    <row r="290" spans="1:4">
      <c r="A290" s="52"/>
      <c r="B290" s="53"/>
      <c r="C290" s="39"/>
      <c r="D290" s="53"/>
    </row>
    <row r="291" spans="1:4">
      <c r="A291" s="52"/>
      <c r="B291" s="53"/>
      <c r="C291" s="39"/>
      <c r="D291" s="53"/>
    </row>
    <row r="292" spans="1:4">
      <c r="A292" s="52"/>
      <c r="B292" s="53"/>
      <c r="C292" s="39"/>
      <c r="D292" s="53"/>
    </row>
    <row r="293" spans="1:4">
      <c r="A293" s="52"/>
      <c r="B293" s="53"/>
      <c r="C293" s="39"/>
      <c r="D293" s="53"/>
    </row>
    <row r="294" spans="1:4">
      <c r="A294" s="52"/>
      <c r="B294" s="53"/>
      <c r="C294" s="39"/>
      <c r="D294" s="53"/>
    </row>
    <row r="295" spans="1:4">
      <c r="A295" s="52"/>
      <c r="B295" s="53"/>
      <c r="C295" s="39"/>
      <c r="D295" s="53"/>
    </row>
    <row r="296" spans="1:4">
      <c r="A296" s="52"/>
      <c r="B296" s="53"/>
      <c r="C296" s="39"/>
      <c r="D296" s="53"/>
    </row>
    <row r="297" spans="1:4">
      <c r="A297" s="52"/>
      <c r="B297" s="53"/>
      <c r="C297" s="39"/>
      <c r="D297" s="53"/>
    </row>
    <row r="298" spans="1:4">
      <c r="A298" s="52"/>
      <c r="B298" s="53"/>
      <c r="C298" s="39"/>
      <c r="D298" s="53"/>
    </row>
    <row r="299" spans="1:4">
      <c r="A299" s="52"/>
      <c r="B299" s="53"/>
      <c r="C299" s="39"/>
      <c r="D299" s="53"/>
    </row>
    <row r="300" spans="1:4">
      <c r="A300" s="52"/>
      <c r="B300" s="53"/>
      <c r="C300" s="39"/>
      <c r="D300" s="53"/>
    </row>
    <row r="301" spans="1:4">
      <c r="A301" s="52"/>
      <c r="B301" s="53"/>
      <c r="C301" s="39"/>
      <c r="D301" s="53"/>
    </row>
    <row r="302" spans="1:4">
      <c r="A302" s="52"/>
      <c r="B302" s="53"/>
      <c r="C302" s="39"/>
      <c r="D302" s="53"/>
    </row>
    <row r="303" spans="1:4">
      <c r="A303" s="52"/>
      <c r="B303" s="53"/>
      <c r="C303" s="39"/>
      <c r="D303" s="53"/>
    </row>
    <row r="304" spans="1:4">
      <c r="A304" s="52"/>
      <c r="B304" s="53"/>
      <c r="C304" s="39"/>
      <c r="D304" s="53"/>
    </row>
    <row r="305" spans="1:4">
      <c r="A305" s="52"/>
      <c r="B305" s="53"/>
      <c r="C305" s="52"/>
      <c r="D305" s="53"/>
    </row>
    <row r="306" spans="1:4">
      <c r="A306" s="52"/>
      <c r="B306" s="53"/>
      <c r="C306" s="52"/>
      <c r="D306" s="53"/>
    </row>
    <row r="307" spans="1:4">
      <c r="A307" s="52"/>
      <c r="B307" s="53"/>
      <c r="C307" s="52"/>
      <c r="D307" s="53"/>
    </row>
    <row r="308" spans="1:4">
      <c r="A308" s="52"/>
      <c r="B308" s="53"/>
      <c r="C308" s="52"/>
      <c r="D308" s="53"/>
    </row>
    <row r="309" spans="1:4">
      <c r="A309" s="52"/>
      <c r="B309" s="53"/>
      <c r="C309" s="52"/>
      <c r="D309" s="53"/>
    </row>
    <row r="310" spans="1:4">
      <c r="A310" s="52"/>
      <c r="B310" s="53"/>
      <c r="C310" s="52"/>
      <c r="D310" s="53"/>
    </row>
    <row r="311" spans="1:4">
      <c r="A311" s="52"/>
      <c r="B311" s="53"/>
      <c r="C311" s="52"/>
      <c r="D311" s="53"/>
    </row>
    <row r="312" spans="1:4">
      <c r="A312" s="52"/>
      <c r="B312" s="53"/>
      <c r="C312" s="52"/>
      <c r="D312" s="53"/>
    </row>
    <row r="313" spans="1:4">
      <c r="A313" s="52"/>
      <c r="B313" s="53"/>
      <c r="C313" s="52"/>
      <c r="D313" s="53"/>
    </row>
    <row r="314" spans="1:4">
      <c r="A314" s="52"/>
      <c r="B314" s="53"/>
      <c r="C314" s="52"/>
      <c r="D314" s="53"/>
    </row>
    <row r="315" spans="1:4">
      <c r="A315" s="52"/>
      <c r="B315" s="53"/>
      <c r="C315" s="52"/>
      <c r="D315" s="53"/>
    </row>
    <row r="316" spans="1:4">
      <c r="A316" s="52"/>
      <c r="B316" s="53"/>
      <c r="C316" s="52"/>
      <c r="D316" s="53"/>
    </row>
    <row r="317" spans="1:4">
      <c r="A317" s="52"/>
      <c r="B317" s="53"/>
      <c r="C317" s="52"/>
      <c r="D317" s="53"/>
    </row>
    <row r="318" spans="1:4">
      <c r="A318" s="52"/>
      <c r="B318" s="53"/>
      <c r="C318" s="52"/>
      <c r="D318" s="53"/>
    </row>
    <row r="319" spans="1:4">
      <c r="A319" s="52"/>
      <c r="B319" s="53"/>
      <c r="C319" s="52"/>
      <c r="D319" s="53"/>
    </row>
    <row r="320" spans="1:4">
      <c r="A320" s="52"/>
      <c r="B320" s="53"/>
      <c r="C320" s="52"/>
      <c r="D320" s="53"/>
    </row>
    <row r="321" spans="1:4">
      <c r="A321" s="52"/>
      <c r="B321" s="53"/>
      <c r="C321" s="52"/>
      <c r="D321" s="53"/>
    </row>
    <row r="322" spans="1:4">
      <c r="A322" s="52"/>
      <c r="B322" s="53"/>
      <c r="C322" s="52"/>
      <c r="D322" s="53"/>
    </row>
    <row r="323" spans="1:4">
      <c r="A323" s="52"/>
      <c r="B323" s="53"/>
      <c r="C323" s="52"/>
      <c r="D323" s="53"/>
    </row>
    <row r="324" spans="1:4">
      <c r="A324" s="52"/>
      <c r="B324" s="53"/>
      <c r="C324" s="52"/>
      <c r="D324" s="53"/>
    </row>
    <row r="325" spans="1:4">
      <c r="A325" s="52"/>
      <c r="B325" s="53"/>
      <c r="C325" s="52"/>
      <c r="D325" s="53"/>
    </row>
    <row r="326" spans="1:4">
      <c r="A326" s="52"/>
      <c r="B326" s="53"/>
      <c r="C326" s="52"/>
      <c r="D326" s="53"/>
    </row>
    <row r="327" spans="1:4">
      <c r="A327" s="52"/>
      <c r="B327" s="53"/>
      <c r="C327" s="52"/>
      <c r="D327" s="53"/>
    </row>
    <row r="328" spans="1:4">
      <c r="A328" s="52"/>
      <c r="B328" s="53"/>
      <c r="C328" s="52"/>
      <c r="D328" s="53"/>
    </row>
    <row r="329" spans="1:4">
      <c r="A329" s="52"/>
      <c r="B329" s="53"/>
      <c r="C329" s="52"/>
      <c r="D329" s="53"/>
    </row>
    <row r="330" spans="1:4">
      <c r="A330" s="52"/>
      <c r="B330" s="53"/>
      <c r="C330" s="52"/>
      <c r="D330" s="53"/>
    </row>
    <row r="331" spans="1:4">
      <c r="A331" s="52"/>
      <c r="B331" s="53"/>
      <c r="C331" s="52"/>
      <c r="D331" s="53"/>
    </row>
    <row r="332" spans="1:4">
      <c r="A332" s="52"/>
      <c r="B332" s="53"/>
      <c r="C332" s="52"/>
      <c r="D332" s="53"/>
    </row>
    <row r="333" spans="1:4">
      <c r="A333" s="52"/>
      <c r="B333" s="53"/>
      <c r="C333" s="52"/>
      <c r="D333" s="53"/>
    </row>
    <row r="334" spans="1:4">
      <c r="A334" s="52"/>
      <c r="B334" s="53"/>
      <c r="C334" s="52"/>
      <c r="D334" s="53"/>
    </row>
    <row r="335" spans="1:4">
      <c r="A335" s="52"/>
      <c r="B335" s="53"/>
      <c r="C335" s="52"/>
      <c r="D335" s="53"/>
    </row>
    <row r="336" spans="1:4">
      <c r="A336" s="52"/>
      <c r="B336" s="53"/>
      <c r="C336" s="52"/>
      <c r="D336" s="53"/>
    </row>
    <row r="337" spans="1:4">
      <c r="A337" s="52"/>
      <c r="B337" s="53"/>
      <c r="C337" s="52"/>
      <c r="D337" s="53"/>
    </row>
    <row r="338" spans="1:4">
      <c r="A338" s="52"/>
      <c r="B338" s="53"/>
      <c r="C338" s="52"/>
      <c r="D338" s="53"/>
    </row>
    <row r="339" spans="1:4">
      <c r="A339" s="52"/>
      <c r="B339" s="53"/>
      <c r="C339" s="52"/>
      <c r="D339" s="53"/>
    </row>
    <row r="340" spans="1:4">
      <c r="A340" s="52"/>
      <c r="B340" s="53"/>
      <c r="C340" s="52"/>
      <c r="D340" s="53"/>
    </row>
    <row r="341" spans="1:4">
      <c r="A341" s="52"/>
      <c r="B341" s="53"/>
      <c r="C341" s="52"/>
      <c r="D341" s="53"/>
    </row>
    <row r="342" spans="1:4">
      <c r="A342" s="52"/>
      <c r="B342" s="53"/>
      <c r="C342" s="52"/>
      <c r="D342" s="53"/>
    </row>
    <row r="343" spans="1:4">
      <c r="A343" s="52"/>
      <c r="B343" s="53"/>
      <c r="C343" s="52"/>
      <c r="D343" s="53"/>
    </row>
    <row r="344" spans="1:4">
      <c r="A344" s="52"/>
      <c r="B344" s="53"/>
      <c r="C344" s="52"/>
      <c r="D344" s="53"/>
    </row>
    <row r="345" spans="1:4">
      <c r="A345" s="52"/>
      <c r="B345" s="53"/>
      <c r="C345" s="52"/>
      <c r="D345" s="53"/>
    </row>
    <row r="346" spans="1:4">
      <c r="A346" s="52"/>
      <c r="B346" s="53"/>
      <c r="C346" s="52"/>
      <c r="D346" s="53"/>
    </row>
    <row r="347" spans="1:4">
      <c r="A347" s="52"/>
      <c r="B347" s="53"/>
      <c r="C347" s="52"/>
      <c r="D347" s="53"/>
    </row>
    <row r="348" spans="1:4">
      <c r="A348" s="52"/>
      <c r="B348" s="53"/>
      <c r="C348" s="52"/>
      <c r="D348" s="53"/>
    </row>
    <row r="349" spans="1:4">
      <c r="A349" s="52"/>
      <c r="B349" s="53"/>
      <c r="C349" s="52"/>
      <c r="D349" s="53"/>
    </row>
    <row r="350" spans="1:4">
      <c r="A350" s="52"/>
      <c r="B350" s="53"/>
      <c r="C350" s="52"/>
      <c r="D350" s="53"/>
    </row>
    <row r="351" spans="1:4">
      <c r="A351" s="52"/>
      <c r="B351" s="53"/>
      <c r="C351" s="52"/>
      <c r="D351" s="53"/>
    </row>
    <row r="352" spans="1:4">
      <c r="A352" s="52"/>
      <c r="B352" s="53"/>
      <c r="C352" s="52"/>
      <c r="D352" s="53"/>
    </row>
    <row r="353" spans="1:4">
      <c r="A353" s="52"/>
      <c r="B353" s="53"/>
      <c r="C353" s="52"/>
      <c r="D353" s="53"/>
    </row>
    <row r="354" spans="1:4">
      <c r="A354" s="52"/>
      <c r="B354" s="53"/>
      <c r="C354" s="52"/>
      <c r="D354" s="53"/>
    </row>
    <row r="355" spans="1:4">
      <c r="A355" s="52"/>
      <c r="B355" s="53"/>
      <c r="C355" s="52"/>
      <c r="D355" s="53"/>
    </row>
    <row r="356" spans="1:4">
      <c r="A356" s="52"/>
      <c r="B356" s="53"/>
      <c r="C356" s="52"/>
      <c r="D356" s="53"/>
    </row>
    <row r="357" spans="1:4">
      <c r="A357" s="52"/>
      <c r="B357" s="53"/>
      <c r="C357" s="52"/>
      <c r="D357" s="53"/>
    </row>
    <row r="358" spans="1:4">
      <c r="A358" s="52"/>
      <c r="B358" s="53"/>
      <c r="C358" s="52"/>
      <c r="D358" s="53"/>
    </row>
    <row r="359" spans="1:4">
      <c r="A359" s="52"/>
      <c r="B359" s="53"/>
      <c r="C359" s="52"/>
      <c r="D359" s="53"/>
    </row>
    <row r="360" spans="1:4">
      <c r="A360" s="52"/>
      <c r="B360" s="53"/>
      <c r="C360" s="52"/>
      <c r="D360" s="53"/>
    </row>
    <row r="361" spans="1:4">
      <c r="A361" s="52"/>
      <c r="B361" s="53"/>
      <c r="C361" s="52"/>
      <c r="D361" s="53"/>
    </row>
    <row r="362" spans="1:4">
      <c r="A362" s="52"/>
      <c r="B362" s="53"/>
      <c r="C362" s="52"/>
      <c r="D362" s="53"/>
    </row>
    <row r="363" spans="1:4">
      <c r="A363" s="52"/>
      <c r="B363" s="53"/>
      <c r="C363" s="52"/>
      <c r="D363" s="53"/>
    </row>
    <row r="364" spans="1:4">
      <c r="A364" s="52"/>
      <c r="B364" s="53"/>
      <c r="C364" s="52"/>
      <c r="D364" s="53"/>
    </row>
    <row r="365" spans="1:4">
      <c r="A365" s="52"/>
      <c r="B365" s="53"/>
      <c r="C365" s="52"/>
      <c r="D365" s="53"/>
    </row>
    <row r="366" spans="1:4">
      <c r="A366" s="52"/>
      <c r="B366" s="53"/>
      <c r="C366" s="52"/>
      <c r="D366" s="53"/>
    </row>
    <row r="367" spans="1:4">
      <c r="A367" s="52"/>
      <c r="B367" s="53"/>
      <c r="C367" s="52"/>
      <c r="D367" s="53"/>
    </row>
    <row r="368" spans="1:4">
      <c r="A368" s="52"/>
      <c r="B368" s="53"/>
      <c r="C368" s="52"/>
      <c r="D368" s="53"/>
    </row>
    <row r="369" spans="1:4">
      <c r="A369" s="52"/>
      <c r="B369" s="53"/>
      <c r="C369" s="52"/>
      <c r="D369" s="53"/>
    </row>
    <row r="370" spans="1:4">
      <c r="A370" s="52"/>
      <c r="B370" s="53"/>
      <c r="C370" s="52"/>
      <c r="D370" s="53"/>
    </row>
    <row r="371" spans="1:4">
      <c r="A371" s="52"/>
      <c r="B371" s="53"/>
      <c r="C371" s="52"/>
      <c r="D371" s="53"/>
    </row>
    <row r="372" spans="1:4">
      <c r="A372" s="52"/>
      <c r="B372" s="53"/>
      <c r="C372" s="52"/>
      <c r="D372" s="53"/>
    </row>
    <row r="373" spans="1:4">
      <c r="A373" s="52"/>
      <c r="B373" s="53"/>
      <c r="C373" s="52"/>
      <c r="D373" s="53"/>
    </row>
    <row r="374" spans="1:4">
      <c r="A374" s="52"/>
      <c r="B374" s="53"/>
      <c r="C374" s="52"/>
      <c r="D374" s="53"/>
    </row>
    <row r="375" spans="1:4">
      <c r="A375" s="52"/>
      <c r="B375" s="53"/>
      <c r="C375" s="52"/>
      <c r="D375" s="53"/>
    </row>
    <row r="376" spans="1:4">
      <c r="A376" s="52"/>
      <c r="B376" s="53"/>
      <c r="C376" s="52"/>
      <c r="D376" s="53"/>
    </row>
    <row r="377" spans="1:4">
      <c r="A377" s="52"/>
      <c r="B377" s="53"/>
      <c r="C377" s="52"/>
      <c r="D377" s="53"/>
    </row>
    <row r="378" spans="1:4">
      <c r="A378" s="52"/>
      <c r="B378" s="53"/>
      <c r="C378" s="52"/>
      <c r="D378" s="53"/>
    </row>
    <row r="379" spans="1:4">
      <c r="A379" s="52"/>
      <c r="B379" s="53"/>
      <c r="C379" s="52"/>
      <c r="D379" s="53"/>
    </row>
    <row r="380" spans="1:4">
      <c r="A380" s="52"/>
      <c r="B380" s="53"/>
      <c r="C380" s="52"/>
      <c r="D380" s="53"/>
    </row>
    <row r="381" spans="1:4">
      <c r="A381" s="52"/>
      <c r="B381" s="53"/>
      <c r="C381" s="52"/>
      <c r="D381" s="53"/>
    </row>
    <row r="382" spans="1:4">
      <c r="A382" s="52"/>
      <c r="B382" s="53"/>
      <c r="C382" s="52"/>
      <c r="D382" s="53"/>
    </row>
    <row r="383" spans="1:4">
      <c r="A383" s="52"/>
      <c r="B383" s="53"/>
      <c r="C383" s="52"/>
      <c r="D383" s="53"/>
    </row>
    <row r="384" spans="1:4">
      <c r="A384" s="52"/>
      <c r="B384" s="53"/>
      <c r="C384" s="52"/>
      <c r="D384" s="53"/>
    </row>
    <row r="385" spans="1:4">
      <c r="A385" s="52"/>
      <c r="B385" s="53"/>
      <c r="C385" s="52"/>
      <c r="D385" s="53"/>
    </row>
    <row r="386" spans="1:4">
      <c r="A386" s="52"/>
      <c r="B386" s="53"/>
      <c r="C386" s="52"/>
      <c r="D386" s="53"/>
    </row>
    <row r="387" spans="1:4">
      <c r="A387" s="52"/>
      <c r="B387" s="53"/>
      <c r="C387" s="52"/>
      <c r="D387" s="53"/>
    </row>
    <row r="388" spans="1:4">
      <c r="A388" s="52"/>
      <c r="B388" s="53"/>
      <c r="C388" s="52"/>
      <c r="D388" s="53"/>
    </row>
    <row r="389" spans="1:4">
      <c r="A389" s="52"/>
      <c r="B389" s="53"/>
      <c r="C389" s="52"/>
      <c r="D389" s="53"/>
    </row>
    <row r="390" spans="1:4">
      <c r="A390" s="52"/>
      <c r="B390" s="53"/>
      <c r="C390" s="52"/>
      <c r="D390" s="53"/>
    </row>
    <row r="391" spans="1:4">
      <c r="A391" s="52"/>
      <c r="B391" s="53"/>
      <c r="C391" s="52"/>
      <c r="D391" s="53"/>
    </row>
    <row r="392" spans="1:4">
      <c r="A392" s="52"/>
      <c r="B392" s="53"/>
      <c r="C392" s="52"/>
      <c r="D392" s="53"/>
    </row>
    <row r="393" spans="1:4">
      <c r="A393" s="52"/>
      <c r="B393" s="53"/>
      <c r="C393" s="52"/>
      <c r="D393" s="53"/>
    </row>
    <row r="394" spans="1:4">
      <c r="A394" s="52"/>
      <c r="B394" s="53"/>
      <c r="C394" s="52"/>
      <c r="D394" s="53"/>
    </row>
    <row r="395" spans="1:4">
      <c r="A395" s="52"/>
      <c r="B395" s="53"/>
      <c r="C395" s="52"/>
      <c r="D395" s="53"/>
    </row>
    <row r="396" spans="1:4">
      <c r="A396" s="52"/>
      <c r="B396" s="53"/>
      <c r="C396" s="52"/>
      <c r="D396" s="53"/>
    </row>
    <row r="397" spans="1:4">
      <c r="A397" s="52"/>
      <c r="B397" s="53"/>
      <c r="C397" s="52"/>
      <c r="D397" s="53"/>
    </row>
    <row r="398" spans="1:4">
      <c r="A398" s="52"/>
      <c r="B398" s="53"/>
      <c r="C398" s="52"/>
      <c r="D398" s="53"/>
    </row>
    <row r="399" spans="1:4">
      <c r="A399" s="52"/>
      <c r="B399" s="53"/>
      <c r="C399" s="52"/>
      <c r="D399" s="53"/>
    </row>
    <row r="400" spans="1:4">
      <c r="A400" s="52"/>
      <c r="B400" s="53"/>
      <c r="C400" s="52"/>
      <c r="D400" s="53"/>
    </row>
    <row r="401" spans="1:4">
      <c r="A401" s="52"/>
      <c r="B401" s="53"/>
      <c r="C401" s="52"/>
      <c r="D401" s="53"/>
    </row>
    <row r="402" spans="1:4">
      <c r="A402" s="52"/>
      <c r="B402" s="53"/>
      <c r="C402" s="52"/>
      <c r="D402" s="53"/>
    </row>
    <row r="403" spans="1:4">
      <c r="A403" s="52"/>
      <c r="B403" s="53"/>
      <c r="C403" s="52"/>
      <c r="D403" s="53"/>
    </row>
    <row r="404" spans="1:4">
      <c r="A404" s="52"/>
      <c r="B404" s="53"/>
      <c r="C404" s="52"/>
      <c r="D404" s="53"/>
    </row>
    <row r="405" spans="1:4">
      <c r="A405" s="52"/>
      <c r="B405" s="53"/>
      <c r="C405" s="52"/>
      <c r="D405" s="53"/>
    </row>
    <row r="406" spans="1:4">
      <c r="A406" s="52"/>
      <c r="B406" s="53"/>
      <c r="C406" s="52"/>
      <c r="D406" s="53"/>
    </row>
    <row r="407" spans="1:4">
      <c r="A407" s="52"/>
      <c r="B407" s="53"/>
      <c r="C407" s="52"/>
      <c r="D407" s="53"/>
    </row>
    <row r="408" spans="1:4">
      <c r="A408" s="52"/>
      <c r="B408" s="53"/>
      <c r="C408" s="52"/>
      <c r="D408" s="53"/>
    </row>
    <row r="409" spans="1:4">
      <c r="A409" s="52"/>
      <c r="B409" s="53"/>
      <c r="C409" s="52"/>
      <c r="D409" s="53"/>
    </row>
    <row r="410" spans="1:4">
      <c r="A410" s="52"/>
      <c r="B410" s="53"/>
      <c r="C410" s="52"/>
      <c r="D410" s="53"/>
    </row>
    <row r="411" spans="1:4">
      <c r="A411" s="52"/>
      <c r="B411" s="53"/>
      <c r="C411" s="52"/>
      <c r="D411" s="53"/>
    </row>
    <row r="412" spans="1:4">
      <c r="A412" s="52"/>
      <c r="B412" s="53"/>
      <c r="C412" s="52"/>
      <c r="D412" s="53"/>
    </row>
    <row r="413" spans="1:4">
      <c r="A413" s="52"/>
      <c r="B413" s="53"/>
      <c r="C413" s="52"/>
      <c r="D413" s="53"/>
    </row>
    <row r="414" spans="1:4">
      <c r="A414" s="52"/>
      <c r="B414" s="53"/>
      <c r="C414" s="52"/>
      <c r="D414" s="53"/>
    </row>
    <row r="415" spans="1:4">
      <c r="A415" s="52"/>
      <c r="B415" s="53"/>
      <c r="C415" s="52"/>
      <c r="D415" s="53"/>
    </row>
    <row r="416" spans="1:4">
      <c r="A416" s="52"/>
      <c r="B416" s="53"/>
      <c r="C416" s="52"/>
      <c r="D416" s="53"/>
    </row>
    <row r="417" spans="1:4">
      <c r="A417" s="52"/>
      <c r="B417" s="53"/>
      <c r="C417" s="52"/>
      <c r="D417" s="53"/>
    </row>
    <row r="418" spans="1:4">
      <c r="A418" s="52"/>
      <c r="B418" s="53"/>
      <c r="C418" s="52"/>
      <c r="D418" s="53"/>
    </row>
    <row r="419" spans="1:4">
      <c r="A419" s="52"/>
      <c r="B419" s="53"/>
      <c r="C419" s="52"/>
      <c r="D419" s="53"/>
    </row>
    <row r="420" spans="1:4">
      <c r="A420" s="52"/>
      <c r="B420" s="53"/>
      <c r="C420" s="52"/>
      <c r="D420" s="53"/>
    </row>
    <row r="421" spans="1:4">
      <c r="A421" s="52"/>
      <c r="B421" s="53"/>
      <c r="C421" s="52"/>
      <c r="D421" s="53"/>
    </row>
    <row r="422" spans="1:4">
      <c r="A422" s="52"/>
      <c r="B422" s="53"/>
      <c r="C422" s="52"/>
      <c r="D422" s="53"/>
    </row>
    <row r="423" spans="1:4">
      <c r="A423" s="52"/>
      <c r="B423" s="53"/>
      <c r="C423" s="52"/>
      <c r="D423" s="53"/>
    </row>
    <row r="424" spans="1:4">
      <c r="A424" s="52"/>
      <c r="B424" s="53"/>
      <c r="C424" s="52"/>
      <c r="D424" s="53"/>
    </row>
    <row r="425" spans="1:4">
      <c r="A425" s="52"/>
      <c r="B425" s="53"/>
      <c r="C425" s="52"/>
      <c r="D425" s="53"/>
    </row>
    <row r="426" spans="1:4">
      <c r="A426" s="52"/>
      <c r="B426" s="53"/>
      <c r="C426" s="52"/>
      <c r="D426" s="53"/>
    </row>
    <row r="427" spans="1:4">
      <c r="A427" s="52"/>
      <c r="B427" s="53"/>
      <c r="C427" s="52"/>
      <c r="D427" s="53"/>
    </row>
    <row r="428" spans="1:4">
      <c r="A428" s="52"/>
      <c r="B428" s="53"/>
      <c r="C428" s="52"/>
      <c r="D428" s="53"/>
    </row>
    <row r="429" spans="1:4">
      <c r="A429" s="52"/>
      <c r="B429" s="53"/>
      <c r="C429" s="52"/>
      <c r="D429" s="53"/>
    </row>
    <row r="430" spans="1:4">
      <c r="A430" s="52"/>
      <c r="B430" s="53"/>
      <c r="C430" s="52"/>
      <c r="D430" s="53"/>
    </row>
    <row r="431" spans="1:4">
      <c r="A431" s="52"/>
      <c r="B431" s="53"/>
      <c r="C431" s="52"/>
      <c r="D431" s="53"/>
    </row>
    <row r="432" spans="1:4">
      <c r="A432" s="52"/>
      <c r="B432" s="53"/>
      <c r="C432" s="52"/>
      <c r="D432" s="53"/>
    </row>
    <row r="433" spans="1:4">
      <c r="A433" s="52"/>
      <c r="B433" s="53"/>
      <c r="C433" s="52"/>
      <c r="D433" s="53"/>
    </row>
    <row r="434" spans="1:4">
      <c r="A434" s="52"/>
      <c r="B434" s="53"/>
      <c r="C434" s="52"/>
      <c r="D434" s="53"/>
    </row>
    <row r="435" spans="1:4">
      <c r="A435" s="52"/>
      <c r="B435" s="53"/>
      <c r="C435" s="52"/>
      <c r="D435" s="53"/>
    </row>
    <row r="436" spans="1:4">
      <c r="A436" s="52"/>
      <c r="B436" s="53"/>
      <c r="C436" s="52"/>
      <c r="D436" s="53"/>
    </row>
    <row r="437" spans="1:4">
      <c r="A437" s="52"/>
      <c r="B437" s="53"/>
      <c r="C437" s="52"/>
      <c r="D437" s="53"/>
    </row>
    <row r="438" spans="1:4">
      <c r="A438" s="52"/>
      <c r="B438" s="53"/>
      <c r="C438" s="52"/>
      <c r="D438" s="53"/>
    </row>
    <row r="439" spans="1:4">
      <c r="A439" s="52"/>
      <c r="B439" s="53"/>
      <c r="C439" s="52"/>
      <c r="D439" s="53"/>
    </row>
    <row r="440" spans="1:4">
      <c r="A440" s="52"/>
      <c r="B440" s="53"/>
      <c r="C440" s="52"/>
      <c r="D440" s="53"/>
    </row>
    <row r="441" spans="1:4">
      <c r="A441" s="52"/>
      <c r="B441" s="53"/>
      <c r="C441" s="52"/>
      <c r="D441" s="53"/>
    </row>
    <row r="442" spans="1:4">
      <c r="A442" s="52"/>
      <c r="B442" s="53"/>
      <c r="C442" s="52"/>
      <c r="D442" s="53"/>
    </row>
    <row r="443" spans="1:4">
      <c r="A443" s="52"/>
      <c r="B443" s="53"/>
      <c r="C443" s="52"/>
      <c r="D443" s="53"/>
    </row>
    <row r="444" spans="1:4">
      <c r="A444" s="52"/>
      <c r="B444" s="53"/>
      <c r="C444" s="52"/>
      <c r="D444" s="53"/>
    </row>
    <row r="445" spans="1:4">
      <c r="A445" s="52"/>
      <c r="B445" s="53"/>
      <c r="C445" s="52"/>
      <c r="D445" s="53"/>
    </row>
    <row r="446" spans="1:4">
      <c r="A446" s="52"/>
      <c r="B446" s="53"/>
      <c r="C446" s="52"/>
      <c r="D446" s="53"/>
    </row>
    <row r="447" spans="1:4">
      <c r="A447" s="52"/>
      <c r="B447" s="53"/>
      <c r="C447" s="52"/>
      <c r="D447" s="53"/>
    </row>
    <row r="448" spans="1:4">
      <c r="A448" s="52"/>
      <c r="B448" s="53"/>
      <c r="C448" s="52"/>
      <c r="D448" s="53"/>
    </row>
    <row r="449" spans="1:4">
      <c r="A449" s="52"/>
      <c r="B449" s="53"/>
      <c r="C449" s="52"/>
      <c r="D449" s="53"/>
    </row>
    <row r="450" spans="1:4">
      <c r="A450" s="52"/>
      <c r="B450" s="53"/>
      <c r="C450" s="52"/>
      <c r="D450" s="53"/>
    </row>
    <row r="451" spans="1:4">
      <c r="A451" s="52"/>
      <c r="B451" s="53"/>
      <c r="C451" s="52"/>
      <c r="D451" s="53"/>
    </row>
    <row r="452" spans="1:4">
      <c r="A452" s="52"/>
      <c r="B452" s="53"/>
      <c r="C452" s="52"/>
      <c r="D452" s="53"/>
    </row>
    <row r="453" spans="1:4">
      <c r="A453" s="52"/>
      <c r="B453" s="53"/>
      <c r="C453" s="52"/>
      <c r="D453" s="53"/>
    </row>
    <row r="454" spans="1:4">
      <c r="A454" s="52"/>
      <c r="B454" s="53"/>
      <c r="C454" s="52"/>
      <c r="D454" s="53"/>
    </row>
    <row r="455" spans="1:4">
      <c r="A455" s="52"/>
      <c r="B455" s="53"/>
      <c r="C455" s="52"/>
      <c r="D455" s="53"/>
    </row>
    <row r="456" spans="1:4">
      <c r="A456" s="52"/>
      <c r="B456" s="53"/>
      <c r="C456" s="52"/>
      <c r="D456" s="53"/>
    </row>
    <row r="457" spans="1:4">
      <c r="A457" s="52"/>
      <c r="B457" s="53"/>
      <c r="C457" s="52"/>
      <c r="D457" s="53"/>
    </row>
    <row r="458" spans="1:4">
      <c r="A458" s="52"/>
      <c r="B458" s="53"/>
      <c r="C458" s="52"/>
      <c r="D458" s="53"/>
    </row>
    <row r="459" spans="1:4">
      <c r="A459" s="52"/>
      <c r="B459" s="53"/>
      <c r="C459" s="52"/>
      <c r="D459" s="53"/>
    </row>
    <row r="460" spans="1:4">
      <c r="A460" s="52"/>
      <c r="B460" s="53"/>
      <c r="C460" s="52"/>
      <c r="D460" s="53"/>
    </row>
    <row r="461" spans="1:4">
      <c r="A461" s="52"/>
      <c r="B461" s="53"/>
      <c r="C461" s="52"/>
      <c r="D461" s="53"/>
    </row>
    <row r="462" spans="1:4">
      <c r="A462" s="52"/>
      <c r="B462" s="53"/>
      <c r="C462" s="52"/>
      <c r="D462" s="53"/>
    </row>
    <row r="463" spans="1:4">
      <c r="A463" s="52"/>
      <c r="B463" s="53"/>
      <c r="C463" s="52"/>
      <c r="D463" s="53"/>
    </row>
    <row r="464" spans="1:4">
      <c r="A464" s="52"/>
      <c r="B464" s="53"/>
      <c r="C464" s="52"/>
      <c r="D464" s="53"/>
    </row>
    <row r="465" spans="1:4">
      <c r="A465" s="52"/>
      <c r="B465" s="53"/>
      <c r="C465" s="52"/>
      <c r="D465" s="53"/>
    </row>
    <row r="466" spans="1:4">
      <c r="A466" s="52"/>
      <c r="B466" s="53"/>
      <c r="C466" s="52"/>
      <c r="D466" s="53"/>
    </row>
    <row r="467" spans="1:4">
      <c r="A467" s="52"/>
      <c r="B467" s="53"/>
      <c r="C467" s="52"/>
      <c r="D467" s="53"/>
    </row>
    <row r="468" spans="1:4">
      <c r="A468" s="52"/>
      <c r="B468" s="53"/>
      <c r="C468" s="52"/>
      <c r="D468" s="53"/>
    </row>
    <row r="469" spans="1:4">
      <c r="A469" s="52"/>
      <c r="B469" s="53"/>
      <c r="C469" s="52"/>
      <c r="D469" s="53"/>
    </row>
    <row r="470" spans="1:4">
      <c r="A470" s="52"/>
      <c r="B470" s="53"/>
      <c r="C470" s="52"/>
      <c r="D470" s="53"/>
    </row>
    <row r="471" spans="1:4">
      <c r="A471" s="52"/>
      <c r="B471" s="53"/>
      <c r="C471" s="52"/>
      <c r="D471" s="53"/>
    </row>
    <row r="472" spans="1:4">
      <c r="A472" s="52"/>
      <c r="B472" s="53"/>
      <c r="C472" s="52"/>
      <c r="D472" s="53"/>
    </row>
    <row r="473" spans="1:4">
      <c r="A473" s="52"/>
      <c r="B473" s="53"/>
      <c r="C473" s="52"/>
      <c r="D473" s="53"/>
    </row>
    <row r="474" spans="1:4">
      <c r="A474" s="52"/>
      <c r="B474" s="53"/>
      <c r="C474" s="52"/>
      <c r="D474" s="53"/>
    </row>
    <row r="475" spans="1:4">
      <c r="A475" s="52"/>
      <c r="B475" s="53"/>
      <c r="C475" s="52"/>
      <c r="D475" s="53"/>
    </row>
    <row r="476" spans="1:4">
      <c r="A476" s="52"/>
      <c r="B476" s="53"/>
      <c r="C476" s="52"/>
      <c r="D476" s="53"/>
    </row>
    <row r="477" spans="1:4">
      <c r="A477" s="52"/>
      <c r="B477" s="53"/>
      <c r="C477" s="52"/>
      <c r="D477" s="53"/>
    </row>
    <row r="478" spans="1:4">
      <c r="A478" s="52"/>
      <c r="B478" s="53"/>
      <c r="C478" s="52"/>
      <c r="D478" s="53"/>
    </row>
    <row r="479" spans="1:4">
      <c r="A479" s="52"/>
      <c r="B479" s="53"/>
      <c r="C479" s="52"/>
      <c r="D479" s="53"/>
    </row>
    <row r="480" spans="1:4">
      <c r="A480" s="52"/>
      <c r="B480" s="53"/>
      <c r="C480" s="52"/>
      <c r="D480" s="53"/>
    </row>
    <row r="481" spans="1:4">
      <c r="A481" s="52"/>
      <c r="B481" s="53"/>
      <c r="C481" s="52"/>
      <c r="D481" s="53"/>
    </row>
    <row r="482" spans="1:4">
      <c r="A482" s="52"/>
      <c r="B482" s="53"/>
      <c r="C482" s="52"/>
      <c r="D482" s="53"/>
    </row>
    <row r="483" spans="1:4">
      <c r="A483" s="52"/>
      <c r="B483" s="53"/>
      <c r="C483" s="52"/>
      <c r="D483" s="53"/>
    </row>
    <row r="484" spans="1:4">
      <c r="A484" s="52"/>
      <c r="B484" s="53"/>
      <c r="C484" s="52"/>
      <c r="D484" s="53"/>
    </row>
    <row r="485" spans="1:4">
      <c r="A485" s="52"/>
      <c r="B485" s="53"/>
      <c r="C485" s="52"/>
      <c r="D485" s="53"/>
    </row>
    <row r="486" spans="1:4">
      <c r="A486" s="52"/>
      <c r="B486" s="53"/>
      <c r="C486" s="52"/>
      <c r="D486" s="53"/>
    </row>
    <row r="487" spans="1:4">
      <c r="A487" s="52"/>
      <c r="B487" s="53"/>
      <c r="C487" s="52"/>
      <c r="D487" s="53"/>
    </row>
    <row r="488" spans="1:4">
      <c r="A488" s="52"/>
      <c r="B488" s="53"/>
      <c r="C488" s="52"/>
      <c r="D488" s="53"/>
    </row>
    <row r="489" spans="1:4">
      <c r="A489" s="52"/>
      <c r="B489" s="53"/>
      <c r="C489" s="52"/>
      <c r="D489" s="53"/>
    </row>
    <row r="490" spans="1:4">
      <c r="A490" s="52"/>
      <c r="B490" s="53"/>
      <c r="C490" s="52"/>
      <c r="D490" s="53"/>
    </row>
    <row r="491" spans="1:4">
      <c r="A491" s="52"/>
      <c r="B491" s="53"/>
      <c r="C491" s="52"/>
      <c r="D491" s="53"/>
    </row>
    <row r="492" spans="1:4">
      <c r="A492" s="52"/>
      <c r="B492" s="53"/>
      <c r="C492" s="52"/>
      <c r="D492" s="53"/>
    </row>
    <row r="493" spans="1:4">
      <c r="A493" s="52"/>
      <c r="B493" s="53"/>
      <c r="C493" s="52"/>
      <c r="D493" s="53"/>
    </row>
    <row r="494" spans="1:4">
      <c r="A494" s="52"/>
      <c r="B494" s="53"/>
      <c r="C494" s="52"/>
      <c r="D494" s="53"/>
    </row>
    <row r="495" spans="1:4">
      <c r="A495" s="52"/>
      <c r="B495" s="53"/>
      <c r="C495" s="52"/>
      <c r="D495" s="53"/>
    </row>
    <row r="496" spans="1:4">
      <c r="A496" s="52"/>
      <c r="B496" s="53"/>
      <c r="C496" s="52"/>
      <c r="D496" s="53"/>
    </row>
    <row r="497" spans="1:4">
      <c r="A497" s="52"/>
      <c r="B497" s="53"/>
      <c r="C497" s="52"/>
      <c r="D497" s="53"/>
    </row>
    <row r="498" spans="1:4">
      <c r="A498" s="52"/>
      <c r="B498" s="53"/>
      <c r="C498" s="52"/>
      <c r="D498" s="53"/>
    </row>
    <row r="499" spans="1:4">
      <c r="A499" s="52"/>
      <c r="B499" s="53"/>
      <c r="C499" s="52"/>
      <c r="D499" s="53"/>
    </row>
    <row r="500" spans="1:4">
      <c r="A500" s="52"/>
      <c r="B500" s="53"/>
      <c r="C500" s="52"/>
      <c r="D500" s="53"/>
    </row>
    <row r="501" spans="1:4">
      <c r="A501" s="52"/>
      <c r="B501" s="53"/>
      <c r="C501" s="52"/>
      <c r="D501" s="53"/>
    </row>
    <row r="502" spans="1:4">
      <c r="A502" s="52"/>
      <c r="B502" s="53"/>
      <c r="C502" s="52"/>
      <c r="D502" s="53"/>
    </row>
    <row r="503" spans="1:4">
      <c r="A503" s="52"/>
      <c r="B503" s="53"/>
      <c r="C503" s="52"/>
      <c r="D503" s="53"/>
    </row>
    <row r="504" spans="1:4">
      <c r="A504" s="52"/>
      <c r="B504" s="53"/>
      <c r="C504" s="52"/>
      <c r="D504" s="53"/>
    </row>
    <row r="505" spans="1:4">
      <c r="A505" s="52"/>
      <c r="B505" s="53"/>
      <c r="C505" s="52"/>
      <c r="D505" s="53"/>
    </row>
    <row r="506" spans="1:4">
      <c r="A506" s="52"/>
      <c r="B506" s="53"/>
      <c r="C506" s="52"/>
      <c r="D506" s="53"/>
    </row>
    <row r="507" spans="1:4">
      <c r="A507" s="52"/>
      <c r="B507" s="53"/>
      <c r="C507" s="52"/>
      <c r="D507" s="53"/>
    </row>
    <row r="508" spans="1:4">
      <c r="A508" s="52"/>
      <c r="B508" s="53"/>
      <c r="C508" s="52"/>
      <c r="D508" s="53"/>
    </row>
    <row r="509" spans="1:4">
      <c r="A509" s="52"/>
      <c r="B509" s="53"/>
      <c r="C509" s="52"/>
      <c r="D509" s="53"/>
    </row>
    <row r="510" spans="1:4">
      <c r="A510" s="52"/>
      <c r="B510" s="53"/>
      <c r="C510" s="52"/>
      <c r="D510" s="53"/>
    </row>
    <row r="511" spans="1:4">
      <c r="A511" s="52"/>
      <c r="B511" s="53"/>
      <c r="C511" s="52"/>
      <c r="D511" s="53"/>
    </row>
    <row r="512" spans="1:4">
      <c r="A512" s="52"/>
      <c r="B512" s="53"/>
      <c r="C512" s="52"/>
      <c r="D512" s="53"/>
    </row>
    <row r="513" spans="1:4">
      <c r="A513" s="52"/>
      <c r="B513" s="53"/>
      <c r="C513" s="52"/>
      <c r="D513" s="53"/>
    </row>
    <row r="514" spans="1:4">
      <c r="A514" s="52"/>
      <c r="B514" s="53"/>
      <c r="C514" s="52"/>
      <c r="D514" s="53"/>
    </row>
    <row r="515" spans="1:4">
      <c r="A515" s="52"/>
      <c r="B515" s="53"/>
      <c r="C515" s="52"/>
      <c r="D515" s="53"/>
    </row>
    <row r="516" spans="1:4">
      <c r="A516" s="52"/>
      <c r="B516" s="53"/>
      <c r="C516" s="52"/>
      <c r="D516" s="53"/>
    </row>
    <row r="517" spans="1:4">
      <c r="A517" s="52"/>
      <c r="B517" s="53"/>
      <c r="C517" s="52"/>
      <c r="D517" s="53"/>
    </row>
    <row r="518" spans="1:4">
      <c r="A518" s="52"/>
      <c r="B518" s="53"/>
      <c r="C518" s="52"/>
      <c r="D518" s="53"/>
    </row>
    <row r="519" spans="1:4">
      <c r="A519" s="52"/>
      <c r="B519" s="53"/>
      <c r="C519" s="52"/>
      <c r="D519" s="53"/>
    </row>
    <row r="520" spans="1:4">
      <c r="A520" s="52"/>
      <c r="B520" s="53"/>
      <c r="C520" s="52"/>
      <c r="D520" s="53"/>
    </row>
    <row r="521" spans="1:4">
      <c r="A521" s="52"/>
      <c r="B521" s="53"/>
      <c r="C521" s="52"/>
      <c r="D521" s="53"/>
    </row>
    <row r="522" spans="1:4">
      <c r="A522" s="52"/>
      <c r="B522" s="53"/>
      <c r="C522" s="52"/>
      <c r="D522" s="53"/>
    </row>
    <row r="523" spans="1:4">
      <c r="A523" s="52"/>
      <c r="B523" s="53"/>
      <c r="C523" s="52"/>
      <c r="D523" s="53"/>
    </row>
    <row r="524" spans="1:4">
      <c r="A524" s="52"/>
      <c r="B524" s="53"/>
      <c r="C524" s="52"/>
      <c r="D524" s="53"/>
    </row>
    <row r="525" spans="1:4">
      <c r="A525" s="52"/>
      <c r="B525" s="53"/>
      <c r="C525" s="52"/>
      <c r="D525" s="53"/>
    </row>
    <row r="526" spans="1:4">
      <c r="A526" s="52"/>
      <c r="B526" s="53"/>
      <c r="C526" s="52"/>
      <c r="D526" s="53"/>
    </row>
    <row r="527" spans="1:4">
      <c r="A527" s="52"/>
      <c r="B527" s="53"/>
      <c r="C527" s="52"/>
      <c r="D527" s="53"/>
    </row>
    <row r="528" spans="1:4">
      <c r="A528" s="52"/>
      <c r="B528" s="53"/>
      <c r="C528" s="52"/>
      <c r="D528" s="53"/>
    </row>
    <row r="529" spans="1:4">
      <c r="A529" s="52"/>
      <c r="B529" s="53"/>
      <c r="C529" s="52"/>
      <c r="D529" s="53"/>
    </row>
    <row r="530" spans="1:4">
      <c r="A530" s="52"/>
      <c r="B530" s="53"/>
      <c r="C530" s="52"/>
      <c r="D530" s="53"/>
    </row>
    <row r="531" spans="1:4">
      <c r="A531" s="52"/>
      <c r="B531" s="53"/>
      <c r="C531" s="52"/>
      <c r="D531" s="53"/>
    </row>
    <row r="532" spans="1:4">
      <c r="A532" s="52"/>
      <c r="B532" s="53"/>
      <c r="C532" s="52"/>
      <c r="D532" s="53"/>
    </row>
    <row r="533" spans="1:4">
      <c r="A533" s="52"/>
      <c r="B533" s="53"/>
      <c r="C533" s="52"/>
      <c r="D533" s="53"/>
    </row>
    <row r="534" spans="1:4">
      <c r="A534" s="52"/>
      <c r="B534" s="53"/>
      <c r="C534" s="52"/>
      <c r="D534" s="53"/>
    </row>
    <row r="535" spans="1:4">
      <c r="A535" s="52"/>
      <c r="B535" s="53"/>
      <c r="C535" s="52"/>
      <c r="D535" s="53"/>
    </row>
    <row r="536" spans="1:4">
      <c r="A536" s="52"/>
      <c r="B536" s="53"/>
      <c r="C536" s="52"/>
      <c r="D536" s="53"/>
    </row>
    <row r="537" spans="1:4">
      <c r="A537" s="52"/>
      <c r="B537" s="53"/>
      <c r="C537" s="52"/>
      <c r="D537" s="53"/>
    </row>
    <row r="538" spans="1:4">
      <c r="A538" s="52"/>
      <c r="B538" s="53"/>
      <c r="C538" s="52"/>
      <c r="D538" s="53"/>
    </row>
    <row r="539" spans="1:4">
      <c r="A539" s="52"/>
      <c r="B539" s="53"/>
      <c r="C539" s="52"/>
      <c r="D539" s="53"/>
    </row>
    <row r="540" spans="1:4">
      <c r="A540" s="52"/>
      <c r="B540" s="53"/>
      <c r="C540" s="52"/>
      <c r="D540" s="53"/>
    </row>
    <row r="541" spans="1:4">
      <c r="A541" s="52"/>
      <c r="B541" s="53"/>
      <c r="C541" s="52"/>
      <c r="D541" s="53"/>
    </row>
    <row r="542" spans="1:4">
      <c r="A542" s="52"/>
      <c r="B542" s="53"/>
      <c r="C542" s="52"/>
      <c r="D542" s="53"/>
    </row>
    <row r="543" spans="1:4">
      <c r="A543" s="52"/>
      <c r="B543" s="53"/>
      <c r="C543" s="52"/>
      <c r="D543" s="53"/>
    </row>
    <row r="544" spans="1:4">
      <c r="A544" s="52"/>
      <c r="B544" s="53"/>
      <c r="C544" s="52"/>
      <c r="D544" s="53"/>
    </row>
    <row r="545" spans="1:4">
      <c r="A545" s="52"/>
      <c r="B545" s="53"/>
      <c r="C545" s="52"/>
      <c r="D545" s="53"/>
    </row>
    <row r="546" spans="1:4">
      <c r="A546" s="52"/>
      <c r="B546" s="53"/>
      <c r="C546" s="52"/>
      <c r="D546" s="53"/>
    </row>
    <row r="547" spans="1:4">
      <c r="A547" s="52"/>
      <c r="B547" s="53"/>
      <c r="C547" s="52"/>
      <c r="D547" s="53"/>
    </row>
    <row r="548" spans="1:4">
      <c r="A548" s="52"/>
      <c r="B548" s="53"/>
      <c r="C548" s="52"/>
      <c r="D548" s="53"/>
    </row>
    <row r="549" spans="1:4">
      <c r="A549" s="52"/>
      <c r="B549" s="53"/>
      <c r="C549" s="52"/>
      <c r="D549" s="53"/>
    </row>
    <row r="550" spans="1:4">
      <c r="A550" s="52"/>
      <c r="B550" s="53"/>
      <c r="C550" s="52"/>
      <c r="D550" s="53"/>
    </row>
    <row r="551" spans="1:4">
      <c r="A551" s="52"/>
      <c r="B551" s="53"/>
      <c r="C551" s="52"/>
      <c r="D551" s="53"/>
    </row>
    <row r="552" spans="1:4">
      <c r="A552" s="52"/>
      <c r="B552" s="53"/>
      <c r="C552" s="52"/>
      <c r="D552" s="53"/>
    </row>
    <row r="553" spans="1:4">
      <c r="A553" s="52"/>
      <c r="B553" s="53"/>
      <c r="C553" s="52"/>
      <c r="D553" s="53"/>
    </row>
    <row r="554" spans="1:4">
      <c r="A554" s="52"/>
      <c r="B554" s="53"/>
      <c r="C554" s="52"/>
      <c r="D554" s="53"/>
    </row>
    <row r="555" spans="1:4">
      <c r="A555" s="52"/>
      <c r="B555" s="53"/>
      <c r="C555" s="52"/>
      <c r="D555" s="53"/>
    </row>
    <row r="556" spans="1:4">
      <c r="A556" s="52"/>
      <c r="B556" s="53"/>
      <c r="C556" s="52"/>
      <c r="D556" s="53"/>
    </row>
    <row r="557" spans="1:4">
      <c r="A557" s="52"/>
      <c r="B557" s="53"/>
      <c r="C557" s="52"/>
      <c r="D557" s="53"/>
    </row>
    <row r="558" spans="1:4">
      <c r="A558" s="52"/>
      <c r="B558" s="53"/>
      <c r="C558" s="52"/>
      <c r="D558" s="53"/>
    </row>
    <row r="559" spans="1:4">
      <c r="A559" s="52"/>
      <c r="B559" s="53"/>
      <c r="C559" s="52"/>
      <c r="D559" s="53"/>
    </row>
    <row r="560" spans="1:4">
      <c r="A560" s="52"/>
      <c r="B560" s="53"/>
      <c r="C560" s="52"/>
      <c r="D560" s="53"/>
    </row>
    <row r="561" spans="1:4">
      <c r="A561" s="52"/>
      <c r="B561" s="53"/>
      <c r="C561" s="52"/>
      <c r="D561" s="53"/>
    </row>
    <row r="562" spans="1:4">
      <c r="A562" s="52"/>
      <c r="B562" s="53"/>
      <c r="C562" s="52"/>
      <c r="D562" s="53"/>
    </row>
    <row r="563" spans="1:4">
      <c r="A563" s="52"/>
      <c r="B563" s="53"/>
      <c r="C563" s="52"/>
      <c r="D563" s="53"/>
    </row>
    <row r="564" spans="1:4">
      <c r="A564" s="52"/>
      <c r="B564" s="53"/>
      <c r="C564" s="52"/>
      <c r="D564" s="53"/>
    </row>
    <row r="565" spans="1:4">
      <c r="A565" s="52"/>
      <c r="B565" s="53"/>
      <c r="C565" s="52"/>
      <c r="D565" s="53"/>
    </row>
    <row r="566" spans="1:4">
      <c r="A566" s="52"/>
      <c r="B566" s="53"/>
      <c r="C566" s="52"/>
      <c r="D566" s="53"/>
    </row>
    <row r="567" spans="1:4">
      <c r="A567" s="52"/>
      <c r="B567" s="53"/>
      <c r="C567" s="52"/>
      <c r="D567" s="53"/>
    </row>
    <row r="568" spans="1:4">
      <c r="A568" s="52"/>
      <c r="B568" s="53"/>
      <c r="C568" s="52"/>
      <c r="D568" s="53"/>
    </row>
    <row r="569" spans="1:4">
      <c r="A569" s="52"/>
      <c r="B569" s="53"/>
      <c r="C569" s="52"/>
      <c r="D569" s="53"/>
    </row>
    <row r="570" spans="1:4">
      <c r="A570" s="52"/>
      <c r="B570" s="53"/>
      <c r="C570" s="52"/>
      <c r="D570" s="53"/>
    </row>
    <row r="571" spans="1:4">
      <c r="A571" s="52"/>
      <c r="B571" s="53"/>
      <c r="C571" s="52"/>
      <c r="D571" s="53"/>
    </row>
    <row r="572" spans="1:4">
      <c r="A572" s="52"/>
      <c r="B572" s="53"/>
      <c r="C572" s="52"/>
      <c r="D572" s="53"/>
    </row>
    <row r="573" spans="1:4">
      <c r="A573" s="52"/>
      <c r="B573" s="53"/>
      <c r="C573" s="52"/>
      <c r="D573" s="53"/>
    </row>
    <row r="574" spans="1:4">
      <c r="A574" s="52"/>
      <c r="B574" s="53"/>
      <c r="C574" s="52"/>
      <c r="D574" s="53"/>
    </row>
    <row r="575" spans="1:4">
      <c r="A575" s="52"/>
      <c r="B575" s="53"/>
      <c r="C575" s="52"/>
      <c r="D575" s="53"/>
    </row>
    <row r="576" spans="1:4">
      <c r="A576" s="52"/>
      <c r="B576" s="53"/>
      <c r="C576" s="52"/>
      <c r="D576" s="53"/>
    </row>
    <row r="577" spans="1:4">
      <c r="A577" s="52"/>
      <c r="B577" s="53"/>
      <c r="C577" s="52"/>
      <c r="D577" s="53"/>
    </row>
    <row r="578" spans="1:4">
      <c r="A578" s="52"/>
      <c r="B578" s="53"/>
      <c r="C578" s="52"/>
      <c r="D578" s="53"/>
    </row>
    <row r="579" spans="1:4">
      <c r="A579" s="52"/>
      <c r="B579" s="53"/>
      <c r="C579" s="52"/>
      <c r="D579" s="53"/>
    </row>
    <row r="580" spans="1:4">
      <c r="A580" s="52"/>
      <c r="B580" s="53"/>
      <c r="C580" s="52"/>
      <c r="D580" s="53"/>
    </row>
    <row r="581" spans="1:4">
      <c r="A581" s="52"/>
      <c r="B581" s="53"/>
      <c r="C581" s="52"/>
      <c r="D581" s="53"/>
    </row>
    <row r="582" spans="1:4">
      <c r="A582" s="52"/>
      <c r="B582" s="53"/>
      <c r="C582" s="52"/>
      <c r="D582" s="53"/>
    </row>
    <row r="583" spans="1:4">
      <c r="A583" s="52"/>
      <c r="B583" s="53"/>
      <c r="C583" s="52"/>
      <c r="D583" s="53"/>
    </row>
    <row r="584" spans="1:4">
      <c r="A584" s="52"/>
      <c r="B584" s="53"/>
      <c r="C584" s="52"/>
      <c r="D584" s="53"/>
    </row>
    <row r="585" spans="1:4">
      <c r="A585" s="52"/>
      <c r="B585" s="53"/>
      <c r="C585" s="52"/>
      <c r="D585" s="53"/>
    </row>
    <row r="586" spans="1:4">
      <c r="A586" s="52"/>
      <c r="B586" s="53"/>
      <c r="C586" s="52"/>
      <c r="D586" s="53"/>
    </row>
    <row r="587" spans="1:4">
      <c r="A587" s="52"/>
      <c r="B587" s="53"/>
      <c r="C587" s="52"/>
      <c r="D587" s="53"/>
    </row>
    <row r="588" spans="1:4">
      <c r="A588" s="52"/>
      <c r="B588" s="53"/>
      <c r="C588" s="52"/>
      <c r="D588" s="53"/>
    </row>
    <row r="589" spans="1:4">
      <c r="A589" s="52"/>
      <c r="B589" s="53"/>
      <c r="C589" s="52"/>
      <c r="D589" s="53"/>
    </row>
    <row r="590" spans="1:4">
      <c r="A590" s="52"/>
      <c r="B590" s="53"/>
      <c r="C590" s="52"/>
      <c r="D590" s="53"/>
    </row>
    <row r="591" spans="1:4">
      <c r="A591" s="52"/>
      <c r="B591" s="53"/>
      <c r="C591" s="52"/>
      <c r="D591" s="53"/>
    </row>
    <row r="592" spans="1:4">
      <c r="A592" s="52"/>
      <c r="B592" s="53"/>
      <c r="C592" s="52"/>
      <c r="D592" s="53"/>
    </row>
    <row r="593" spans="1:4">
      <c r="A593" s="52"/>
      <c r="B593" s="53"/>
      <c r="C593" s="52"/>
      <c r="D593" s="53"/>
    </row>
    <row r="594" spans="1:4">
      <c r="A594" s="52"/>
      <c r="B594" s="53"/>
      <c r="C594" s="52"/>
      <c r="D594" s="53"/>
    </row>
    <row r="595" spans="1:4">
      <c r="A595" s="52"/>
      <c r="B595" s="53"/>
      <c r="C595" s="52"/>
      <c r="D595" s="53"/>
    </row>
    <row r="596" spans="1:4">
      <c r="A596" s="52"/>
      <c r="B596" s="53"/>
      <c r="C596" s="52"/>
      <c r="D596" s="53"/>
    </row>
    <row r="597" spans="1:4">
      <c r="A597" s="52"/>
      <c r="B597" s="53"/>
      <c r="C597" s="52"/>
      <c r="D597" s="53"/>
    </row>
    <row r="598" spans="1:4">
      <c r="A598" s="52"/>
      <c r="B598" s="53"/>
      <c r="C598" s="52"/>
      <c r="D598" s="53"/>
    </row>
    <row r="599" spans="1:4">
      <c r="A599" s="52"/>
      <c r="B599" s="53"/>
      <c r="C599" s="52"/>
      <c r="D599" s="53"/>
    </row>
    <row r="600" spans="1:4">
      <c r="A600" s="52"/>
      <c r="B600" s="53"/>
      <c r="C600" s="52"/>
      <c r="D600" s="53"/>
    </row>
    <row r="601" spans="1:4">
      <c r="A601" s="52"/>
      <c r="B601" s="53"/>
      <c r="C601" s="52"/>
      <c r="D601" s="53"/>
    </row>
    <row r="602" spans="1:4">
      <c r="A602" s="52"/>
      <c r="B602" s="53"/>
      <c r="C602" s="52"/>
      <c r="D602" s="53"/>
    </row>
    <row r="603" spans="1:4">
      <c r="A603" s="52"/>
      <c r="B603" s="53"/>
      <c r="C603" s="52"/>
      <c r="D603" s="53"/>
    </row>
    <row r="604" spans="1:4">
      <c r="A604" s="52"/>
      <c r="B604" s="53"/>
      <c r="C604" s="52"/>
      <c r="D604" s="53"/>
    </row>
    <row r="605" spans="1:4">
      <c r="A605" s="52"/>
      <c r="B605" s="53"/>
      <c r="C605" s="52"/>
      <c r="D605" s="53"/>
    </row>
    <row r="606" spans="1:4">
      <c r="A606" s="52"/>
      <c r="B606" s="53"/>
      <c r="C606" s="52"/>
      <c r="D606" s="53"/>
    </row>
    <row r="607" spans="1:4">
      <c r="A607" s="52"/>
      <c r="B607" s="53"/>
      <c r="C607" s="52"/>
      <c r="D607" s="53"/>
    </row>
    <row r="608" spans="1:4">
      <c r="A608" s="52"/>
      <c r="B608" s="53"/>
      <c r="C608" s="52"/>
      <c r="D608" s="53"/>
    </row>
    <row r="609" spans="1:4">
      <c r="A609" s="52"/>
      <c r="B609" s="53"/>
      <c r="C609" s="52"/>
      <c r="D609" s="53"/>
    </row>
    <row r="610" spans="1:4">
      <c r="A610" s="52"/>
      <c r="B610" s="53"/>
      <c r="C610" s="52"/>
      <c r="D610" s="53"/>
    </row>
    <row r="611" spans="1:4">
      <c r="A611" s="52"/>
      <c r="B611" s="53"/>
      <c r="C611" s="52"/>
      <c r="D611" s="53"/>
    </row>
    <row r="612" spans="1:4">
      <c r="A612" s="52"/>
      <c r="B612" s="53"/>
      <c r="C612" s="52"/>
      <c r="D612" s="53"/>
    </row>
    <row r="613" spans="1:4">
      <c r="A613" s="52"/>
      <c r="B613" s="53"/>
      <c r="C613" s="52"/>
      <c r="D613" s="53"/>
    </row>
    <row r="614" spans="1:4">
      <c r="A614" s="52"/>
      <c r="B614" s="53"/>
      <c r="C614" s="52"/>
      <c r="D614" s="53"/>
    </row>
    <row r="615" spans="1:4">
      <c r="A615" s="52"/>
      <c r="B615" s="53"/>
      <c r="C615" s="52"/>
      <c r="D615" s="53"/>
    </row>
    <row r="616" spans="1:4">
      <c r="A616" s="52"/>
      <c r="B616" s="53"/>
      <c r="C616" s="52"/>
      <c r="D616" s="53"/>
    </row>
    <row r="617" spans="1:4">
      <c r="A617" s="52"/>
      <c r="B617" s="53"/>
      <c r="C617" s="52"/>
      <c r="D617" s="53"/>
    </row>
    <row r="618" spans="1:4">
      <c r="A618" s="52"/>
      <c r="B618" s="53"/>
      <c r="C618" s="52"/>
      <c r="D618" s="53"/>
    </row>
    <row r="619" spans="1:4">
      <c r="A619" s="52"/>
      <c r="B619" s="53"/>
      <c r="C619" s="52"/>
      <c r="D619" s="53"/>
    </row>
    <row r="620" spans="1:4">
      <c r="A620" s="52"/>
      <c r="B620" s="53"/>
      <c r="C620" s="52"/>
      <c r="D620" s="53"/>
    </row>
    <row r="621" spans="1:4">
      <c r="A621" s="52"/>
      <c r="B621" s="53"/>
      <c r="C621" s="52"/>
      <c r="D621" s="53"/>
    </row>
    <row r="622" spans="1:4">
      <c r="A622" s="52"/>
      <c r="B622" s="53"/>
      <c r="C622" s="52"/>
      <c r="D622" s="53"/>
    </row>
    <row r="623" spans="1:4">
      <c r="A623" s="52"/>
      <c r="B623" s="53"/>
      <c r="C623" s="52"/>
      <c r="D623" s="53"/>
    </row>
    <row r="624" spans="1:4">
      <c r="A624" s="52"/>
      <c r="B624" s="53"/>
      <c r="C624" s="52"/>
      <c r="D624" s="53"/>
    </row>
    <row r="625" spans="1:4">
      <c r="A625" s="52"/>
      <c r="B625" s="53"/>
      <c r="C625" s="52"/>
      <c r="D625" s="53"/>
    </row>
    <row r="626" spans="1:4">
      <c r="A626" s="52"/>
      <c r="B626" s="53"/>
      <c r="C626" s="52"/>
      <c r="D626" s="53"/>
    </row>
    <row r="627" spans="1:4">
      <c r="A627" s="52"/>
      <c r="B627" s="53"/>
      <c r="C627" s="52"/>
      <c r="D627" s="53"/>
    </row>
    <row r="628" spans="1:4">
      <c r="A628" s="52"/>
      <c r="B628" s="53"/>
      <c r="C628" s="52"/>
      <c r="D628" s="53"/>
    </row>
    <row r="629" spans="1:4">
      <c r="A629" s="52"/>
      <c r="B629" s="53"/>
      <c r="C629" s="52"/>
      <c r="D629" s="53"/>
    </row>
    <row r="630" spans="1:4">
      <c r="A630" s="52"/>
      <c r="B630" s="53"/>
      <c r="C630" s="52"/>
      <c r="D630" s="53"/>
    </row>
    <row r="631" spans="1:4">
      <c r="A631" s="52"/>
      <c r="B631" s="53"/>
      <c r="C631" s="52"/>
      <c r="D631" s="53"/>
    </row>
    <row r="632" spans="1:4">
      <c r="A632" s="52"/>
      <c r="B632" s="53"/>
      <c r="C632" s="52"/>
      <c r="D632" s="53"/>
    </row>
    <row r="633" spans="1:4">
      <c r="A633" s="52"/>
      <c r="B633" s="53"/>
      <c r="C633" s="52"/>
      <c r="D633" s="53"/>
    </row>
    <row r="634" spans="1:4">
      <c r="A634" s="52"/>
      <c r="B634" s="53"/>
      <c r="C634" s="52"/>
      <c r="D634" s="53"/>
    </row>
    <row r="635" spans="1:4">
      <c r="A635" s="52"/>
      <c r="B635" s="53"/>
      <c r="C635" s="52"/>
      <c r="D635" s="53"/>
    </row>
    <row r="636" spans="1:4">
      <c r="A636" s="52"/>
      <c r="B636" s="53"/>
      <c r="C636" s="52"/>
      <c r="D636" s="53"/>
    </row>
    <row r="637" spans="1:4">
      <c r="A637" s="52"/>
      <c r="B637" s="53"/>
      <c r="C637" s="52"/>
      <c r="D637" s="53"/>
    </row>
    <row r="638" spans="1:4">
      <c r="A638" s="52"/>
      <c r="B638" s="53"/>
      <c r="C638" s="52"/>
      <c r="D638" s="53"/>
    </row>
    <row r="639" spans="1:4">
      <c r="A639" s="52"/>
      <c r="B639" s="53"/>
      <c r="C639" s="52"/>
      <c r="D639" s="53"/>
    </row>
    <row r="640" spans="1:4">
      <c r="A640" s="52"/>
      <c r="B640" s="53"/>
      <c r="C640" s="52"/>
      <c r="D640" s="53"/>
    </row>
    <row r="641" spans="1:4">
      <c r="A641" s="52"/>
      <c r="B641" s="53"/>
      <c r="C641" s="52"/>
      <c r="D641" s="53"/>
    </row>
    <row r="642" spans="1:4">
      <c r="A642" s="52"/>
      <c r="B642" s="53"/>
      <c r="C642" s="52"/>
      <c r="D642" s="53"/>
    </row>
    <row r="643" spans="1:4">
      <c r="A643" s="52"/>
      <c r="B643" s="53"/>
      <c r="C643" s="52"/>
      <c r="D643" s="53"/>
    </row>
    <row r="644" spans="1:4">
      <c r="A644" s="52"/>
      <c r="B644" s="53"/>
      <c r="C644" s="52"/>
      <c r="D644" s="53"/>
    </row>
    <row r="645" spans="1:4">
      <c r="A645" s="52"/>
      <c r="B645" s="53"/>
      <c r="C645" s="52"/>
      <c r="D645" s="53"/>
    </row>
    <row r="646" spans="1:4">
      <c r="A646" s="52"/>
      <c r="B646" s="53"/>
      <c r="C646" s="52"/>
      <c r="D646" s="53"/>
    </row>
    <row r="647" spans="1:4">
      <c r="A647" s="52"/>
      <c r="B647" s="53"/>
      <c r="C647" s="52"/>
      <c r="D647" s="53"/>
    </row>
    <row r="648" spans="1:4">
      <c r="A648" s="52"/>
      <c r="B648" s="53"/>
      <c r="C648" s="52"/>
      <c r="D648" s="53"/>
    </row>
    <row r="649" spans="1:4">
      <c r="A649" s="52"/>
      <c r="B649" s="53"/>
      <c r="C649" s="52"/>
      <c r="D649" s="53"/>
    </row>
    <row r="650" spans="1:4">
      <c r="A650" s="52"/>
      <c r="B650" s="53"/>
      <c r="C650" s="52"/>
      <c r="D650" s="53"/>
    </row>
    <row r="651" spans="1:4">
      <c r="A651" s="52"/>
      <c r="B651" s="53"/>
      <c r="C651" s="52"/>
      <c r="D651" s="53"/>
    </row>
    <row r="652" spans="1:4">
      <c r="A652" s="52"/>
      <c r="B652" s="53"/>
      <c r="C652" s="52"/>
      <c r="D652" s="53"/>
    </row>
    <row r="653" spans="1:4">
      <c r="A653" s="52"/>
      <c r="B653" s="53"/>
      <c r="C653" s="52"/>
      <c r="D653" s="53"/>
    </row>
    <row r="654" spans="1:4">
      <c r="A654" s="52"/>
      <c r="B654" s="53"/>
      <c r="C654" s="52"/>
      <c r="D654" s="53"/>
    </row>
    <row r="655" spans="1:4">
      <c r="A655" s="52"/>
      <c r="B655" s="53"/>
      <c r="C655" s="52"/>
      <c r="D655" s="53"/>
    </row>
    <row r="656" spans="1:4">
      <c r="A656" s="52"/>
      <c r="B656" s="53"/>
      <c r="C656" s="52"/>
      <c r="D656" s="53"/>
    </row>
    <row r="657" spans="1:4">
      <c r="A657" s="52"/>
      <c r="B657" s="53"/>
      <c r="C657" s="52"/>
      <c r="D657" s="53"/>
    </row>
    <row r="658" spans="1:4">
      <c r="A658" s="52"/>
      <c r="B658" s="53"/>
      <c r="C658" s="52"/>
      <c r="D658" s="53"/>
    </row>
    <row r="659" spans="1:4">
      <c r="A659" s="52"/>
      <c r="B659" s="53"/>
      <c r="C659" s="52"/>
      <c r="D659" s="53"/>
    </row>
    <row r="660" spans="1:4">
      <c r="A660" s="52"/>
      <c r="B660" s="53"/>
      <c r="C660" s="52"/>
      <c r="D660" s="53"/>
    </row>
    <row r="661" spans="1:4">
      <c r="A661" s="52"/>
      <c r="B661" s="53"/>
      <c r="C661" s="52"/>
      <c r="D661" s="53"/>
    </row>
    <row r="662" spans="1:4">
      <c r="A662" s="52"/>
      <c r="B662" s="53"/>
      <c r="C662" s="52"/>
      <c r="D662" s="53"/>
    </row>
    <row r="663" spans="1:4">
      <c r="A663" s="52"/>
      <c r="B663" s="53"/>
      <c r="C663" s="52"/>
      <c r="D663" s="53"/>
    </row>
    <row r="664" spans="1:4">
      <c r="A664" s="52"/>
      <c r="B664" s="53"/>
      <c r="C664" s="52"/>
      <c r="D664" s="53"/>
    </row>
    <row r="665" spans="1:4">
      <c r="A665" s="52"/>
      <c r="B665" s="53"/>
      <c r="C665" s="52"/>
      <c r="D665" s="53"/>
    </row>
    <row r="666" spans="1:4">
      <c r="A666" s="52"/>
      <c r="B666" s="53"/>
      <c r="C666" s="52"/>
      <c r="D666" s="53"/>
    </row>
    <row r="667" spans="1:4">
      <c r="A667" s="52"/>
      <c r="B667" s="53"/>
      <c r="C667" s="52"/>
      <c r="D667" s="53"/>
    </row>
    <row r="668" spans="1:4">
      <c r="A668" s="52"/>
      <c r="B668" s="53"/>
      <c r="C668" s="52"/>
      <c r="D668" s="53"/>
    </row>
    <row r="669" spans="1:4">
      <c r="A669" s="52"/>
      <c r="B669" s="53"/>
      <c r="C669" s="52"/>
      <c r="D669" s="53"/>
    </row>
    <row r="670" spans="1:4">
      <c r="A670" s="52"/>
      <c r="B670" s="53"/>
      <c r="C670" s="52"/>
      <c r="D670" s="53"/>
    </row>
    <row r="671" spans="1:4">
      <c r="A671" s="52"/>
      <c r="B671" s="53"/>
      <c r="C671" s="52"/>
      <c r="D671" s="53"/>
    </row>
    <row r="672" spans="1:4">
      <c r="A672" s="52"/>
      <c r="B672" s="53"/>
      <c r="C672" s="52"/>
      <c r="D672" s="53"/>
    </row>
    <row r="673" spans="1:4">
      <c r="A673" s="52"/>
      <c r="B673" s="53"/>
      <c r="C673" s="52"/>
      <c r="D673" s="53"/>
    </row>
    <row r="674" spans="1:4">
      <c r="A674" s="52"/>
      <c r="B674" s="53"/>
      <c r="C674" s="52"/>
      <c r="D674" s="53"/>
    </row>
    <row r="675" spans="1:4">
      <c r="A675" s="52"/>
      <c r="B675" s="53"/>
      <c r="C675" s="52"/>
      <c r="D675" s="53"/>
    </row>
    <row r="676" spans="1:4">
      <c r="A676" s="52"/>
      <c r="B676" s="53"/>
      <c r="C676" s="52"/>
      <c r="D676" s="53"/>
    </row>
    <row r="677" spans="1:4">
      <c r="A677" s="52"/>
      <c r="B677" s="53"/>
      <c r="C677" s="52"/>
      <c r="D677" s="53"/>
    </row>
    <row r="678" spans="1:4">
      <c r="A678" s="52"/>
      <c r="B678" s="53"/>
      <c r="C678" s="52"/>
      <c r="D678" s="53"/>
    </row>
    <row r="679" spans="1:4">
      <c r="A679" s="52"/>
      <c r="B679" s="53"/>
      <c r="C679" s="52"/>
      <c r="D679" s="53"/>
    </row>
    <row r="680" spans="1:4">
      <c r="A680" s="52"/>
      <c r="B680" s="53"/>
      <c r="C680" s="52"/>
      <c r="D680" s="53"/>
    </row>
    <row r="681" spans="1:4">
      <c r="A681" s="52"/>
      <c r="B681" s="53"/>
      <c r="C681" s="52"/>
      <c r="D681" s="53"/>
    </row>
    <row r="682" spans="1:4">
      <c r="A682" s="52"/>
      <c r="B682" s="53"/>
      <c r="C682" s="52"/>
      <c r="D682" s="53"/>
    </row>
    <row r="683" spans="1:4">
      <c r="A683" s="52"/>
      <c r="B683" s="53"/>
      <c r="C683" s="52"/>
      <c r="D683" s="53"/>
    </row>
    <row r="684" spans="1:4">
      <c r="A684" s="52"/>
      <c r="B684" s="53"/>
      <c r="C684" s="52"/>
      <c r="D684" s="53"/>
    </row>
    <row r="685" spans="1:4">
      <c r="A685" s="52"/>
      <c r="B685" s="53"/>
      <c r="C685" s="52"/>
      <c r="D685" s="53"/>
    </row>
    <row r="686" spans="1:4">
      <c r="A686" s="52"/>
      <c r="B686" s="53"/>
      <c r="C686" s="52"/>
      <c r="D686" s="53"/>
    </row>
    <row r="687" spans="1:4">
      <c r="A687" s="52"/>
      <c r="B687" s="53"/>
      <c r="C687" s="52"/>
      <c r="D687" s="53"/>
    </row>
    <row r="688" spans="1:4">
      <c r="A688" s="52"/>
      <c r="B688" s="53"/>
      <c r="C688" s="52"/>
      <c r="D688" s="53"/>
    </row>
    <row r="689" spans="1:4">
      <c r="A689" s="52"/>
      <c r="B689" s="53"/>
      <c r="C689" s="52"/>
      <c r="D689" s="53"/>
    </row>
    <row r="690" spans="1:4">
      <c r="A690" s="52"/>
      <c r="B690" s="53"/>
      <c r="C690" s="52"/>
      <c r="D690" s="53"/>
    </row>
    <row r="691" spans="1:4">
      <c r="A691" s="52"/>
      <c r="B691" s="53"/>
      <c r="C691" s="52"/>
      <c r="D691" s="53"/>
    </row>
    <row r="692" spans="1:4">
      <c r="A692" s="52"/>
      <c r="B692" s="53"/>
      <c r="C692" s="52"/>
      <c r="D692" s="53"/>
    </row>
    <row r="693" spans="1:4">
      <c r="A693" s="52"/>
      <c r="B693" s="53"/>
      <c r="C693" s="52"/>
      <c r="D693" s="53"/>
    </row>
    <row r="694" spans="1:4">
      <c r="A694" s="52"/>
      <c r="B694" s="53"/>
      <c r="C694" s="52"/>
      <c r="D694" s="53"/>
    </row>
    <row r="695" spans="1:4">
      <c r="A695" s="52"/>
      <c r="B695" s="53"/>
      <c r="C695" s="52"/>
      <c r="D695" s="53"/>
    </row>
    <row r="696" spans="1:4">
      <c r="A696" s="52"/>
      <c r="B696" s="53"/>
      <c r="C696" s="52"/>
      <c r="D696" s="53"/>
    </row>
    <row r="697" spans="1:4">
      <c r="A697" s="52"/>
      <c r="B697" s="53"/>
      <c r="C697" s="52"/>
      <c r="D697" s="53"/>
    </row>
    <row r="698" spans="1:4">
      <c r="A698" s="52"/>
      <c r="B698" s="53"/>
      <c r="C698" s="52"/>
      <c r="D698" s="53"/>
    </row>
    <row r="699" spans="1:4">
      <c r="A699" s="52"/>
      <c r="B699" s="53"/>
      <c r="C699" s="52"/>
      <c r="D699" s="53"/>
    </row>
    <row r="700" spans="1:4">
      <c r="A700" s="52"/>
      <c r="B700" s="53"/>
      <c r="C700" s="52"/>
      <c r="D700" s="53"/>
    </row>
    <row r="701" spans="1:4">
      <c r="A701" s="52"/>
      <c r="B701" s="53"/>
      <c r="C701" s="52"/>
      <c r="D701" s="53"/>
    </row>
    <row r="702" spans="1:4">
      <c r="A702" s="52"/>
      <c r="B702" s="53"/>
      <c r="C702" s="52"/>
      <c r="D702" s="53"/>
    </row>
    <row r="703" spans="1:4">
      <c r="A703" s="52"/>
      <c r="B703" s="53"/>
      <c r="C703" s="52"/>
      <c r="D703" s="53"/>
    </row>
    <row r="704" spans="1:4">
      <c r="A704" s="52"/>
      <c r="B704" s="53"/>
      <c r="C704" s="52"/>
      <c r="D704" s="53"/>
    </row>
    <row r="705" spans="1:4">
      <c r="A705" s="52"/>
      <c r="B705" s="53"/>
      <c r="C705" s="52"/>
      <c r="D705" s="53"/>
    </row>
    <row r="706" spans="1:4">
      <c r="A706" s="52"/>
      <c r="B706" s="53"/>
      <c r="C706" s="52"/>
      <c r="D706" s="53"/>
    </row>
    <row r="707" spans="1:4">
      <c r="A707" s="52"/>
      <c r="B707" s="53"/>
      <c r="C707" s="52"/>
      <c r="D707" s="53"/>
    </row>
    <row r="708" spans="1:4">
      <c r="A708" s="52"/>
      <c r="B708" s="53"/>
      <c r="C708" s="52"/>
      <c r="D708" s="53"/>
    </row>
    <row r="709" spans="1:4">
      <c r="A709" s="52"/>
      <c r="B709" s="53"/>
      <c r="C709" s="52"/>
      <c r="D709" s="53"/>
    </row>
    <row r="710" spans="1:4">
      <c r="A710" s="52"/>
      <c r="B710" s="53"/>
      <c r="C710" s="52"/>
      <c r="D710" s="53"/>
    </row>
    <row r="711" spans="1:4">
      <c r="A711" s="52"/>
      <c r="B711" s="53"/>
      <c r="C711" s="52"/>
      <c r="D711" s="53"/>
    </row>
    <row r="712" spans="1:4">
      <c r="A712" s="52"/>
      <c r="B712" s="53"/>
      <c r="C712" s="52"/>
      <c r="D712" s="53"/>
    </row>
    <row r="713" spans="1:4">
      <c r="A713" s="52"/>
      <c r="B713" s="53"/>
      <c r="C713" s="52"/>
      <c r="D713" s="53"/>
    </row>
    <row r="714" spans="1:4">
      <c r="A714" s="52"/>
      <c r="B714" s="53"/>
      <c r="C714" s="52"/>
      <c r="D714" s="53"/>
    </row>
    <row r="715" spans="1:4">
      <c r="A715" s="52"/>
      <c r="B715" s="53"/>
      <c r="C715" s="52"/>
      <c r="D715" s="53"/>
    </row>
    <row r="716" spans="1:4">
      <c r="A716" s="52"/>
      <c r="B716" s="53"/>
      <c r="C716" s="52"/>
      <c r="D716" s="53"/>
    </row>
    <row r="717" spans="1:4">
      <c r="A717" s="52"/>
      <c r="B717" s="53"/>
      <c r="C717" s="52"/>
      <c r="D717" s="53"/>
    </row>
    <row r="718" spans="1:4">
      <c r="A718" s="52"/>
      <c r="B718" s="53"/>
      <c r="C718" s="52"/>
      <c r="D718" s="53"/>
    </row>
    <row r="719" spans="1:4">
      <c r="A719" s="52"/>
      <c r="B719" s="53"/>
      <c r="C719" s="52"/>
      <c r="D719" s="53"/>
    </row>
    <row r="720" spans="1:4">
      <c r="A720" s="52"/>
      <c r="B720" s="53"/>
      <c r="C720" s="52"/>
      <c r="D720" s="53"/>
    </row>
    <row r="721" spans="1:4">
      <c r="A721" s="52"/>
      <c r="B721" s="53"/>
      <c r="C721" s="52"/>
      <c r="D721" s="53"/>
    </row>
    <row r="722" spans="1:4">
      <c r="A722" s="52"/>
      <c r="B722" s="53"/>
      <c r="C722" s="52"/>
      <c r="D722" s="53"/>
    </row>
    <row r="723" spans="1:4">
      <c r="A723" s="52"/>
      <c r="B723" s="53"/>
      <c r="C723" s="52"/>
      <c r="D723" s="53"/>
    </row>
    <row r="724" spans="1:4">
      <c r="A724" s="52"/>
      <c r="B724" s="53"/>
      <c r="C724" s="52"/>
      <c r="D724" s="53"/>
    </row>
    <row r="725" spans="1:4">
      <c r="A725" s="52"/>
      <c r="B725" s="53"/>
      <c r="C725" s="52"/>
      <c r="D725" s="53"/>
    </row>
    <row r="726" spans="1:4">
      <c r="A726" s="52"/>
      <c r="B726" s="53"/>
      <c r="C726" s="52"/>
      <c r="D726" s="53"/>
    </row>
    <row r="727" spans="1:4">
      <c r="A727" s="52"/>
      <c r="B727" s="53"/>
      <c r="C727" s="52"/>
      <c r="D727" s="53"/>
    </row>
    <row r="728" spans="1:4">
      <c r="A728" s="52"/>
      <c r="B728" s="53"/>
      <c r="C728" s="52"/>
      <c r="D728" s="53"/>
    </row>
    <row r="729" spans="1:4">
      <c r="A729" s="52"/>
      <c r="B729" s="53"/>
      <c r="C729" s="52"/>
      <c r="D729" s="53"/>
    </row>
    <row r="730" spans="1:4">
      <c r="A730" s="52"/>
      <c r="B730" s="53"/>
      <c r="C730" s="52"/>
      <c r="D730" s="53"/>
    </row>
    <row r="731" spans="1:4">
      <c r="A731" s="52"/>
      <c r="B731" s="53"/>
      <c r="C731" s="52"/>
      <c r="D731" s="53"/>
    </row>
    <row r="732" spans="1:4">
      <c r="A732" s="52"/>
      <c r="B732" s="53"/>
      <c r="C732" s="52"/>
      <c r="D732" s="53"/>
    </row>
    <row r="733" spans="1:4">
      <c r="A733" s="52"/>
      <c r="B733" s="53"/>
      <c r="C733" s="52"/>
      <c r="D733" s="53"/>
    </row>
    <row r="734" spans="1:4">
      <c r="A734" s="52"/>
      <c r="B734" s="53"/>
      <c r="C734" s="52"/>
      <c r="D734" s="53"/>
    </row>
    <row r="735" spans="1:4">
      <c r="A735" s="52"/>
      <c r="B735" s="53"/>
      <c r="C735" s="52"/>
      <c r="D735" s="53"/>
    </row>
    <row r="736" spans="1:4">
      <c r="A736" s="52"/>
      <c r="B736" s="53"/>
      <c r="C736" s="52"/>
      <c r="D736" s="53"/>
    </row>
    <row r="737" spans="1:4">
      <c r="A737" s="52"/>
      <c r="B737" s="53"/>
      <c r="C737" s="52"/>
      <c r="D737" s="53"/>
    </row>
    <row r="738" spans="1:4">
      <c r="A738" s="52"/>
      <c r="B738" s="53"/>
      <c r="C738" s="52"/>
      <c r="D738" s="53"/>
    </row>
    <row r="739" spans="1:4">
      <c r="A739" s="52"/>
      <c r="B739" s="53"/>
      <c r="C739" s="52"/>
      <c r="D739" s="53"/>
    </row>
    <row r="740" spans="1:4">
      <c r="A740" s="52"/>
      <c r="B740" s="53"/>
      <c r="C740" s="52"/>
      <c r="D740" s="53"/>
    </row>
    <row r="741" spans="1:4">
      <c r="A741" s="52"/>
      <c r="B741" s="53"/>
      <c r="C741" s="52"/>
      <c r="D741" s="53"/>
    </row>
    <row r="742" spans="1:4">
      <c r="A742" s="52"/>
      <c r="B742" s="53"/>
      <c r="C742" s="52"/>
      <c r="D742" s="53"/>
    </row>
    <row r="743" spans="1:4">
      <c r="A743" s="52"/>
      <c r="B743" s="53"/>
      <c r="C743" s="52"/>
      <c r="D743" s="53"/>
    </row>
    <row r="744" spans="1:4">
      <c r="A744" s="52"/>
      <c r="B744" s="53"/>
      <c r="C744" s="52"/>
      <c r="D744" s="53"/>
    </row>
    <row r="745" spans="1:4">
      <c r="A745" s="52"/>
      <c r="B745" s="53"/>
      <c r="C745" s="52"/>
      <c r="D745" s="53"/>
    </row>
    <row r="746" spans="1:4">
      <c r="A746" s="52"/>
      <c r="B746" s="53"/>
      <c r="C746" s="52"/>
      <c r="D746" s="53"/>
    </row>
    <row r="747" spans="1:4">
      <c r="A747" s="52"/>
      <c r="B747" s="53"/>
      <c r="C747" s="52"/>
      <c r="D747" s="53"/>
    </row>
    <row r="748" spans="1:4">
      <c r="A748" s="52"/>
      <c r="B748" s="53"/>
      <c r="C748" s="52"/>
      <c r="D748" s="53"/>
    </row>
    <row r="749" spans="1:4">
      <c r="A749" s="52"/>
      <c r="B749" s="53"/>
      <c r="C749" s="52"/>
      <c r="D749" s="53"/>
    </row>
    <row r="750" spans="1:4">
      <c r="A750" s="52"/>
      <c r="B750" s="53"/>
      <c r="C750" s="52"/>
      <c r="D750" s="53"/>
    </row>
    <row r="751" spans="1:4">
      <c r="A751" s="52"/>
      <c r="B751" s="53"/>
      <c r="C751" s="52"/>
      <c r="D751" s="53"/>
    </row>
    <row r="752" spans="1:4">
      <c r="A752" s="52"/>
      <c r="B752" s="53"/>
      <c r="C752" s="52"/>
      <c r="D752" s="53"/>
    </row>
    <row r="753" spans="1:4">
      <c r="A753" s="52"/>
      <c r="B753" s="53"/>
      <c r="C753" s="52"/>
      <c r="D753" s="53"/>
    </row>
    <row r="754" spans="1:4">
      <c r="A754" s="52"/>
      <c r="B754" s="53"/>
      <c r="C754" s="52"/>
      <c r="D754" s="53"/>
    </row>
    <row r="755" spans="1:4">
      <c r="A755" s="52"/>
      <c r="B755" s="53"/>
      <c r="C755" s="52"/>
      <c r="D755" s="53"/>
    </row>
    <row r="756" spans="1:4">
      <c r="A756" s="52"/>
      <c r="B756" s="53"/>
      <c r="C756" s="52"/>
      <c r="D756" s="53"/>
    </row>
    <row r="757" spans="1:4">
      <c r="A757" s="52"/>
      <c r="B757" s="53"/>
      <c r="C757" s="52"/>
      <c r="D757" s="53"/>
    </row>
    <row r="758" spans="1:4">
      <c r="A758" s="52"/>
      <c r="B758" s="53"/>
      <c r="C758" s="52"/>
      <c r="D758" s="53"/>
    </row>
    <row r="759" spans="1:4">
      <c r="A759" s="52"/>
      <c r="B759" s="53"/>
      <c r="C759" s="52"/>
      <c r="D759" s="53"/>
    </row>
    <row r="760" spans="1:4">
      <c r="A760" s="52"/>
      <c r="B760" s="53"/>
      <c r="C760" s="52"/>
      <c r="D760" s="53"/>
    </row>
    <row r="761" spans="1:4">
      <c r="A761" s="52"/>
      <c r="B761" s="53"/>
      <c r="C761" s="52"/>
      <c r="D761" s="53"/>
    </row>
    <row r="762" spans="1:4">
      <c r="A762" s="52"/>
      <c r="B762" s="53"/>
      <c r="C762" s="52"/>
      <c r="D762" s="53"/>
    </row>
    <row r="763" spans="1:4">
      <c r="A763" s="52"/>
      <c r="B763" s="53"/>
      <c r="C763" s="52"/>
      <c r="D763" s="53"/>
    </row>
    <row r="764" spans="1:4">
      <c r="A764" s="52"/>
      <c r="B764" s="53"/>
      <c r="C764" s="52"/>
      <c r="D764" s="53"/>
    </row>
    <row r="765" spans="1:4">
      <c r="A765" s="52"/>
      <c r="B765" s="53"/>
      <c r="C765" s="52"/>
      <c r="D765" s="53"/>
    </row>
    <row r="766" spans="1:4">
      <c r="A766" s="52"/>
      <c r="B766" s="53"/>
      <c r="C766" s="52"/>
      <c r="D766" s="53"/>
    </row>
    <row r="767" spans="1:4">
      <c r="A767" s="52"/>
      <c r="B767" s="53"/>
      <c r="C767" s="52"/>
      <c r="D767" s="53"/>
    </row>
    <row r="768" spans="1:4">
      <c r="A768" s="52"/>
      <c r="B768" s="53"/>
      <c r="C768" s="52"/>
      <c r="D768" s="53"/>
    </row>
    <row r="769" spans="1:4">
      <c r="A769" s="52"/>
      <c r="B769" s="53"/>
      <c r="C769" s="52"/>
      <c r="D769" s="53"/>
    </row>
    <row r="770" spans="1:4">
      <c r="A770" s="52"/>
      <c r="B770" s="53"/>
      <c r="C770" s="52"/>
      <c r="D770" s="53"/>
    </row>
    <row r="771" spans="1:4">
      <c r="A771" s="52"/>
      <c r="B771" s="53"/>
      <c r="C771" s="52"/>
      <c r="D771" s="53"/>
    </row>
    <row r="772" spans="1:4">
      <c r="A772" s="52"/>
      <c r="B772" s="53"/>
      <c r="C772" s="52"/>
      <c r="D772" s="53"/>
    </row>
    <row r="773" spans="1:4">
      <c r="A773" s="52"/>
      <c r="B773" s="53"/>
      <c r="C773" s="52"/>
      <c r="D773" s="53"/>
    </row>
    <row r="774" spans="1:4">
      <c r="A774" s="52"/>
      <c r="B774" s="53"/>
      <c r="C774" s="52"/>
      <c r="D774" s="53"/>
    </row>
    <row r="775" spans="1:4">
      <c r="A775" s="52"/>
      <c r="B775" s="53"/>
      <c r="C775" s="52"/>
      <c r="D775" s="53"/>
    </row>
    <row r="776" spans="1:4">
      <c r="A776" s="52"/>
      <c r="B776" s="53"/>
      <c r="C776" s="52"/>
      <c r="D776" s="53"/>
    </row>
    <row r="777" spans="1:4">
      <c r="A777" s="52"/>
      <c r="B777" s="53"/>
      <c r="C777" s="52"/>
      <c r="D777" s="53"/>
    </row>
    <row r="778" spans="1:4">
      <c r="A778" s="52"/>
      <c r="B778" s="53"/>
      <c r="C778" s="52"/>
      <c r="D778" s="53"/>
    </row>
    <row r="779" spans="1:4">
      <c r="A779" s="52"/>
      <c r="B779" s="53"/>
      <c r="C779" s="52"/>
      <c r="D779" s="53"/>
    </row>
    <row r="780" spans="1:4">
      <c r="A780" s="52"/>
      <c r="B780" s="53"/>
      <c r="C780" s="52"/>
      <c r="D780" s="53"/>
    </row>
    <row r="781" spans="1:4">
      <c r="A781" s="52"/>
      <c r="B781" s="53"/>
      <c r="C781" s="52"/>
      <c r="D781" s="53"/>
    </row>
    <row r="782" spans="1:4">
      <c r="A782" s="52"/>
      <c r="B782" s="53"/>
      <c r="C782" s="52"/>
      <c r="D782" s="53"/>
    </row>
    <row r="783" spans="1:4">
      <c r="A783" s="52"/>
      <c r="B783" s="53"/>
      <c r="C783" s="52"/>
      <c r="D783" s="53"/>
    </row>
    <row r="784" spans="1:4">
      <c r="A784" s="52"/>
      <c r="B784" s="53"/>
      <c r="C784" s="52"/>
      <c r="D784" s="53"/>
    </row>
    <row r="785" spans="1:4">
      <c r="A785" s="52"/>
      <c r="B785" s="53"/>
      <c r="C785" s="52"/>
      <c r="D785" s="53"/>
    </row>
    <row r="786" spans="1:4">
      <c r="A786" s="52"/>
      <c r="B786" s="53"/>
      <c r="C786" s="52"/>
      <c r="D786" s="53"/>
    </row>
    <row r="787" spans="1:4">
      <c r="A787" s="52"/>
      <c r="B787" s="53"/>
      <c r="C787" s="52"/>
      <c r="D787" s="53"/>
    </row>
    <row r="788" spans="1:4">
      <c r="A788" s="52"/>
      <c r="B788" s="53"/>
      <c r="C788" s="52"/>
      <c r="D788" s="53"/>
    </row>
    <row r="789" spans="1:4">
      <c r="A789" s="52"/>
      <c r="B789" s="53"/>
      <c r="C789" s="52"/>
      <c r="D789" s="53"/>
    </row>
    <row r="790" spans="1:4">
      <c r="A790" s="52"/>
      <c r="B790" s="53"/>
      <c r="C790" s="52"/>
      <c r="D790" s="53"/>
    </row>
    <row r="791" spans="1:4">
      <c r="A791" s="52"/>
      <c r="B791" s="53"/>
      <c r="C791" s="52"/>
      <c r="D791" s="53"/>
    </row>
    <row r="792" spans="1:4">
      <c r="A792" s="52"/>
      <c r="B792" s="53"/>
      <c r="C792" s="52"/>
      <c r="D792" s="53"/>
    </row>
    <row r="793" spans="1:4">
      <c r="A793" s="52"/>
      <c r="B793" s="53"/>
      <c r="C793" s="52"/>
      <c r="D793" s="53"/>
    </row>
    <row r="794" spans="1:4">
      <c r="A794" s="52"/>
      <c r="B794" s="53"/>
      <c r="C794" s="52"/>
      <c r="D794" s="53"/>
    </row>
    <row r="795" spans="1:4">
      <c r="A795" s="52"/>
      <c r="B795" s="53"/>
      <c r="C795" s="52"/>
      <c r="D795" s="53"/>
    </row>
    <row r="796" spans="1:4">
      <c r="A796" s="52"/>
      <c r="B796" s="53"/>
      <c r="C796" s="52"/>
      <c r="D796" s="53"/>
    </row>
    <row r="797" spans="1:4">
      <c r="A797" s="52"/>
      <c r="B797" s="53"/>
      <c r="C797" s="52"/>
      <c r="D797" s="53"/>
    </row>
    <row r="798" spans="1:4">
      <c r="A798" s="52"/>
      <c r="B798" s="53"/>
      <c r="C798" s="52"/>
      <c r="D798" s="53"/>
    </row>
    <row r="799" spans="1:4">
      <c r="A799" s="52"/>
      <c r="B799" s="53"/>
      <c r="C799" s="52"/>
      <c r="D799" s="53"/>
    </row>
    <row r="800" spans="1:4">
      <c r="A800" s="52"/>
      <c r="B800" s="53"/>
      <c r="C800" s="52"/>
      <c r="D800" s="53"/>
    </row>
    <row r="801" spans="1:4">
      <c r="A801" s="52"/>
      <c r="B801" s="53"/>
      <c r="C801" s="52"/>
      <c r="D801" s="53"/>
    </row>
    <row r="802" spans="1:4">
      <c r="A802" s="52"/>
      <c r="B802" s="53"/>
      <c r="C802" s="52"/>
      <c r="D802" s="53"/>
    </row>
    <row r="803" spans="1:4">
      <c r="A803" s="52"/>
      <c r="B803" s="53"/>
      <c r="C803" s="52"/>
      <c r="D803" s="53"/>
    </row>
    <row r="804" spans="1:4">
      <c r="A804" s="52"/>
      <c r="B804" s="53"/>
      <c r="C804" s="52"/>
      <c r="D804" s="53"/>
    </row>
    <row r="805" spans="1:4">
      <c r="A805" s="52"/>
      <c r="B805" s="53"/>
      <c r="C805" s="52"/>
      <c r="D805" s="53"/>
    </row>
    <row r="806" spans="1:4">
      <c r="A806" s="52"/>
      <c r="B806" s="53"/>
      <c r="C806" s="52"/>
      <c r="D806" s="53"/>
    </row>
    <row r="807" spans="1:4">
      <c r="A807" s="52"/>
      <c r="B807" s="53"/>
      <c r="C807" s="52"/>
      <c r="D807" s="53"/>
    </row>
    <row r="808" spans="1:4">
      <c r="A808" s="52"/>
      <c r="B808" s="53"/>
      <c r="C808" s="52"/>
      <c r="D808" s="53"/>
    </row>
    <row r="809" spans="1:4">
      <c r="A809" s="52"/>
      <c r="B809" s="53"/>
      <c r="C809" s="52"/>
      <c r="D809" s="53"/>
    </row>
    <row r="810" spans="1:4">
      <c r="A810" s="52"/>
      <c r="B810" s="53"/>
      <c r="C810" s="52"/>
      <c r="D810" s="53"/>
    </row>
    <row r="811" spans="1:4">
      <c r="A811" s="52"/>
      <c r="B811" s="53"/>
      <c r="C811" s="52"/>
      <c r="D811" s="53"/>
    </row>
    <row r="812" spans="1:4">
      <c r="A812" s="52"/>
      <c r="B812" s="53"/>
      <c r="C812" s="52"/>
      <c r="D812" s="53"/>
    </row>
    <row r="813" spans="1:4">
      <c r="A813" s="52"/>
      <c r="B813" s="53"/>
      <c r="C813" s="52"/>
      <c r="D813" s="53"/>
    </row>
    <row r="814" spans="1:4">
      <c r="A814" s="52"/>
      <c r="B814" s="53"/>
      <c r="C814" s="52"/>
      <c r="D814" s="53"/>
    </row>
    <row r="815" spans="1:4">
      <c r="A815" s="52"/>
      <c r="B815" s="53"/>
      <c r="C815" s="52"/>
      <c r="D815" s="53"/>
    </row>
    <row r="816" spans="1:4">
      <c r="A816" s="52"/>
      <c r="B816" s="53"/>
      <c r="C816" s="52"/>
      <c r="D816" s="53"/>
    </row>
    <row r="817" spans="1:4">
      <c r="A817" s="52"/>
      <c r="B817" s="53"/>
      <c r="C817" s="52"/>
      <c r="D817" s="53"/>
    </row>
    <row r="818" spans="1:4">
      <c r="A818" s="52"/>
      <c r="B818" s="53"/>
      <c r="C818" s="52"/>
      <c r="D818" s="53"/>
    </row>
    <row r="819" spans="1:4">
      <c r="A819" s="52"/>
      <c r="B819" s="53"/>
      <c r="C819" s="52"/>
      <c r="D819" s="53"/>
    </row>
    <row r="820" spans="1:4">
      <c r="A820" s="52"/>
      <c r="B820" s="53"/>
      <c r="C820" s="52"/>
      <c r="D820" s="53"/>
    </row>
    <row r="821" spans="1:4">
      <c r="A821" s="52"/>
      <c r="B821" s="53"/>
      <c r="C821" s="52"/>
      <c r="D821" s="53"/>
    </row>
    <row r="822" spans="1:4">
      <c r="A822" s="52"/>
      <c r="B822" s="53"/>
      <c r="C822" s="52"/>
      <c r="D822" s="53"/>
    </row>
    <row r="823" spans="1:4">
      <c r="A823" s="52"/>
      <c r="B823" s="53"/>
      <c r="C823" s="52"/>
      <c r="D823" s="53"/>
    </row>
    <row r="824" spans="1:4">
      <c r="A824" s="52"/>
      <c r="B824" s="53"/>
      <c r="C824" s="52"/>
      <c r="D824" s="53"/>
    </row>
    <row r="825" spans="1:4">
      <c r="A825" s="52"/>
      <c r="B825" s="53"/>
      <c r="C825" s="52"/>
      <c r="D825" s="53"/>
    </row>
    <row r="826" spans="1:4">
      <c r="A826" s="52"/>
      <c r="B826" s="53"/>
      <c r="C826" s="52"/>
      <c r="D826" s="53"/>
    </row>
    <row r="827" spans="1:4">
      <c r="A827" s="52"/>
      <c r="B827" s="53"/>
      <c r="C827" s="52"/>
      <c r="D827" s="53"/>
    </row>
    <row r="828" spans="1:4">
      <c r="A828" s="52"/>
      <c r="B828" s="53"/>
      <c r="C828" s="52"/>
      <c r="D828" s="53"/>
    </row>
    <row r="829" spans="1:4">
      <c r="A829" s="52"/>
      <c r="B829" s="53"/>
      <c r="C829" s="52"/>
      <c r="D829" s="53"/>
    </row>
    <row r="830" spans="1:4">
      <c r="A830" s="52"/>
      <c r="B830" s="53"/>
      <c r="C830" s="52"/>
      <c r="D830" s="53"/>
    </row>
    <row r="831" spans="1:4">
      <c r="A831" s="52"/>
      <c r="B831" s="53"/>
      <c r="C831" s="52"/>
      <c r="D831" s="53"/>
    </row>
    <row r="832" spans="1:4">
      <c r="A832" s="52"/>
      <c r="B832" s="53"/>
      <c r="C832" s="52"/>
      <c r="D832" s="53"/>
    </row>
    <row r="833" spans="1:4">
      <c r="A833" s="52"/>
      <c r="B833" s="53"/>
      <c r="C833" s="52"/>
      <c r="D833" s="53"/>
    </row>
    <row r="834" spans="1:4">
      <c r="A834" s="52"/>
      <c r="B834" s="53"/>
      <c r="C834" s="52"/>
      <c r="D834" s="53"/>
    </row>
    <row r="835" spans="1:4">
      <c r="A835" s="52"/>
      <c r="B835" s="53"/>
      <c r="C835" s="52"/>
      <c r="D835" s="53"/>
    </row>
    <row r="836" spans="1:4">
      <c r="A836" s="52"/>
      <c r="B836" s="53"/>
      <c r="C836" s="52"/>
      <c r="D836" s="53"/>
    </row>
    <row r="837" spans="1:4">
      <c r="A837" s="52"/>
      <c r="B837" s="53"/>
      <c r="C837" s="52"/>
      <c r="D837" s="53"/>
    </row>
    <row r="838" spans="1:4">
      <c r="A838" s="52"/>
      <c r="B838" s="53"/>
      <c r="C838" s="52"/>
      <c r="D838" s="53"/>
    </row>
    <row r="839" spans="1:4">
      <c r="A839" s="52"/>
      <c r="B839" s="53"/>
      <c r="C839" s="52"/>
      <c r="D839" s="53"/>
    </row>
    <row r="840" spans="1:4">
      <c r="A840" s="52"/>
      <c r="B840" s="53"/>
      <c r="C840" s="52"/>
      <c r="D840" s="53"/>
    </row>
    <row r="841" spans="1:4">
      <c r="A841" s="52"/>
      <c r="B841" s="53"/>
      <c r="C841" s="52"/>
      <c r="D841" s="53"/>
    </row>
    <row r="842" spans="1:4">
      <c r="A842" s="52"/>
      <c r="B842" s="53"/>
      <c r="C842" s="52"/>
      <c r="D842" s="53"/>
    </row>
    <row r="843" spans="1:4">
      <c r="A843" s="52"/>
      <c r="B843" s="53"/>
      <c r="C843" s="52"/>
      <c r="D843" s="53"/>
    </row>
    <row r="844" spans="1:4">
      <c r="A844" s="52"/>
      <c r="B844" s="53"/>
      <c r="C844" s="52"/>
      <c r="D844" s="53"/>
    </row>
    <row r="845" spans="1:4">
      <c r="A845" s="52"/>
      <c r="B845" s="53"/>
      <c r="C845" s="52"/>
      <c r="D845" s="53"/>
    </row>
    <row r="846" spans="1:4">
      <c r="A846" s="52"/>
      <c r="B846" s="53"/>
      <c r="C846" s="52"/>
      <c r="D846" s="53"/>
    </row>
    <row r="847" spans="1:4">
      <c r="A847" s="52"/>
      <c r="B847" s="53"/>
      <c r="C847" s="52"/>
      <c r="D847" s="53"/>
    </row>
    <row r="848" spans="1:4">
      <c r="A848" s="52"/>
      <c r="B848" s="53"/>
      <c r="C848" s="52"/>
      <c r="D848" s="53"/>
    </row>
    <row r="849" spans="1:4">
      <c r="A849" s="52"/>
      <c r="B849" s="53"/>
      <c r="C849" s="52"/>
      <c r="D849" s="53"/>
    </row>
    <row r="850" spans="1:4">
      <c r="A850" s="52"/>
      <c r="B850" s="53"/>
      <c r="C850" s="52"/>
      <c r="D850" s="53"/>
    </row>
    <row r="851" spans="1:4">
      <c r="A851" s="52"/>
      <c r="B851" s="53"/>
      <c r="C851" s="52"/>
      <c r="D851" s="53"/>
    </row>
    <row r="852" spans="1:4">
      <c r="A852" s="52"/>
      <c r="B852" s="53"/>
      <c r="C852" s="52"/>
      <c r="D852" s="53"/>
    </row>
  </sheetData>
  <mergeCells count="13">
    <mergeCell ref="K3:M3"/>
    <mergeCell ref="A4:M4"/>
    <mergeCell ref="A6:A7"/>
    <mergeCell ref="B6:B7"/>
    <mergeCell ref="C6:C7"/>
    <mergeCell ref="D6:D7"/>
    <mergeCell ref="E6:E7"/>
    <mergeCell ref="F6:G6"/>
    <mergeCell ref="I6:I7"/>
    <mergeCell ref="J6:J7"/>
    <mergeCell ref="K6:K7"/>
    <mergeCell ref="L6:L7"/>
    <mergeCell ref="M6:M7"/>
  </mergeCells>
  <phoneticPr fontId="8" type="noConversion"/>
  <pageMargins left="0.75" right="0.75" top="1" bottom="1" header="0.5" footer="0.5"/>
  <pageSetup paperSize="9" scale="75" orientation="landscape" horizontalDpi="0" verticalDpi="0" r:id="rId1"/>
  <headerFooter alignWithMargins="0">
    <oddFooter>&amp;L11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</sheetPr>
  <dimension ref="A1:J34"/>
  <sheetViews>
    <sheetView view="pageBreakPreview" topLeftCell="A16" zoomScaleNormal="100" workbookViewId="0">
      <selection activeCell="I22" sqref="I22"/>
    </sheetView>
  </sheetViews>
  <sheetFormatPr defaultRowHeight="12.75"/>
  <cols>
    <col min="1" max="1" width="22.5703125" customWidth="1"/>
    <col min="2" max="2" width="9.85546875" customWidth="1"/>
    <col min="3" max="3" width="9" customWidth="1"/>
    <col min="4" max="4" width="7.42578125" customWidth="1"/>
    <col min="5" max="5" width="10.140625" customWidth="1"/>
    <col min="6" max="7" width="8.85546875" customWidth="1"/>
    <col min="8" max="8" width="9.28515625" customWidth="1"/>
    <col min="9" max="9" width="8.42578125" customWidth="1"/>
    <col min="10" max="10" width="8" customWidth="1"/>
  </cols>
  <sheetData>
    <row r="1" spans="1:10">
      <c r="H1" t="s">
        <v>78</v>
      </c>
      <c r="J1" s="198"/>
    </row>
    <row r="4" spans="1:10" ht="15.75">
      <c r="A4" s="292" t="s">
        <v>312</v>
      </c>
      <c r="B4" s="292"/>
      <c r="C4" s="292"/>
      <c r="D4" s="292"/>
      <c r="E4" s="292"/>
      <c r="F4" s="292"/>
      <c r="G4" s="292"/>
      <c r="H4" s="292"/>
      <c r="I4" s="292"/>
      <c r="J4" s="292"/>
    </row>
    <row r="7" spans="1:10">
      <c r="A7" s="293"/>
      <c r="B7" s="295" t="s">
        <v>340</v>
      </c>
      <c r="C7" s="294" t="s">
        <v>275</v>
      </c>
      <c r="D7" s="294"/>
      <c r="E7" s="294" t="s">
        <v>313</v>
      </c>
      <c r="F7" s="294"/>
      <c r="G7" s="294"/>
      <c r="H7" s="294" t="s">
        <v>314</v>
      </c>
      <c r="I7" s="294"/>
      <c r="J7" s="294"/>
    </row>
    <row r="8" spans="1:10" ht="36.75" customHeight="1">
      <c r="A8" s="293"/>
      <c r="B8" s="295"/>
      <c r="C8" s="29" t="s">
        <v>7</v>
      </c>
      <c r="D8" s="270" t="s">
        <v>261</v>
      </c>
      <c r="E8" s="28" t="s">
        <v>7</v>
      </c>
      <c r="F8" s="270" t="s">
        <v>261</v>
      </c>
      <c r="G8" s="270" t="s">
        <v>276</v>
      </c>
      <c r="H8" s="28" t="s">
        <v>7</v>
      </c>
      <c r="I8" s="270" t="s">
        <v>261</v>
      </c>
      <c r="J8" s="270" t="s">
        <v>315</v>
      </c>
    </row>
    <row r="9" spans="1:10" ht="44.25" customHeight="1">
      <c r="A9" s="29" t="s">
        <v>75</v>
      </c>
      <c r="B9" s="244">
        <f>SUM(B10,B16)</f>
        <v>37452</v>
      </c>
      <c r="C9" s="244">
        <f>SUM(C10,C16)</f>
        <v>71343.8</v>
      </c>
      <c r="D9" s="244">
        <f>C9/B9*100</f>
        <v>190.49396560931328</v>
      </c>
      <c r="E9" s="244">
        <f>SUM(E10,E16)</f>
        <v>66293.7</v>
      </c>
      <c r="F9" s="244">
        <f>E9/B9*100</f>
        <v>177.00977250881127</v>
      </c>
      <c r="G9" s="244">
        <f>E9/C9*100</f>
        <v>92.921459187764029</v>
      </c>
      <c r="H9" s="244">
        <f>SUM(H10,H16)</f>
        <v>68674.7</v>
      </c>
      <c r="I9" s="244">
        <f>H9/B9*100</f>
        <v>183.36724340489158</v>
      </c>
      <c r="J9" s="244">
        <f>H9/E9*100</f>
        <v>103.59159316797826</v>
      </c>
    </row>
    <row r="10" spans="1:10" ht="19.5" customHeight="1">
      <c r="A10" s="9" t="s">
        <v>27</v>
      </c>
      <c r="B10" s="132">
        <f>SUM(B11:B15)</f>
        <v>28213</v>
      </c>
      <c r="C10" s="132">
        <f>SUM(C11:C15)</f>
        <v>62298.2</v>
      </c>
      <c r="D10" s="132">
        <f>SUM(C10/B10)*100</f>
        <v>220.81380923687658</v>
      </c>
      <c r="E10" s="132">
        <f>SUM(E11:E15)</f>
        <v>56934.5</v>
      </c>
      <c r="F10" s="132">
        <f>SUM(E10/B10)*100</f>
        <v>201.80236061390139</v>
      </c>
      <c r="G10" s="132">
        <f t="shared" ref="G10:G17" si="0">SUM(E10/C10)*100</f>
        <v>91.390280939096158</v>
      </c>
      <c r="H10" s="132">
        <f>SUM(H11:H15)</f>
        <v>58989</v>
      </c>
      <c r="I10" s="132">
        <f>SUM(H10/B10)*100</f>
        <v>209.0844646085138</v>
      </c>
      <c r="J10" s="132">
        <f>SUM(H10/E10)*100</f>
        <v>103.60853261203664</v>
      </c>
    </row>
    <row r="11" spans="1:10" ht="27" customHeight="1">
      <c r="A11" s="20" t="s">
        <v>28</v>
      </c>
      <c r="B11" s="245">
        <v>22190</v>
      </c>
      <c r="C11" s="245">
        <v>55573.1</v>
      </c>
      <c r="D11" s="245">
        <f>SUM(C11/B11)*100</f>
        <v>250.4420910319964</v>
      </c>
      <c r="E11" s="245">
        <v>49920.6</v>
      </c>
      <c r="F11" s="245">
        <f t="shared" ref="F11:F29" si="1">SUM(E11/B11)*100</f>
        <v>224.96890491212258</v>
      </c>
      <c r="G11" s="245">
        <f t="shared" si="0"/>
        <v>89.828712092721119</v>
      </c>
      <c r="H11" s="245">
        <v>51907.5</v>
      </c>
      <c r="I11" s="245">
        <f t="shared" ref="I11:I29" si="2">SUM(H11/B11)*100</f>
        <v>233.92293826047768</v>
      </c>
      <c r="J11" s="245">
        <f>SUM(H11/E11)*100</f>
        <v>103.98012043124483</v>
      </c>
    </row>
    <row r="12" spans="1:10" ht="27" customHeight="1">
      <c r="A12" s="20" t="s">
        <v>48</v>
      </c>
      <c r="B12" s="245">
        <v>3550</v>
      </c>
      <c r="C12" s="245">
        <v>3759.6</v>
      </c>
      <c r="D12" s="245">
        <f>SUM(C12/B12)*100</f>
        <v>105.90422535211268</v>
      </c>
      <c r="E12" s="245">
        <v>3940.1</v>
      </c>
      <c r="F12" s="245">
        <f t="shared" si="1"/>
        <v>110.9887323943662</v>
      </c>
      <c r="G12" s="245">
        <f t="shared" si="0"/>
        <v>104.80104266411321</v>
      </c>
      <c r="H12" s="245">
        <v>4109.5</v>
      </c>
      <c r="I12" s="245">
        <f t="shared" si="2"/>
        <v>115.7605633802817</v>
      </c>
      <c r="J12" s="245">
        <f>SUM(H12/E12)*100</f>
        <v>104.29938326438415</v>
      </c>
    </row>
    <row r="13" spans="1:10" ht="27" customHeight="1">
      <c r="A13" s="20" t="s">
        <v>49</v>
      </c>
      <c r="B13" s="245">
        <v>73</v>
      </c>
      <c r="C13" s="245">
        <v>87.7</v>
      </c>
      <c r="D13" s="245">
        <f>SUM(C13/B13)*100</f>
        <v>120.13698630136986</v>
      </c>
      <c r="E13" s="245">
        <v>90.8</v>
      </c>
      <c r="F13" s="245">
        <f t="shared" si="1"/>
        <v>124.38356164383562</v>
      </c>
      <c r="G13" s="245">
        <f t="shared" si="0"/>
        <v>103.53477765108323</v>
      </c>
      <c r="H13" s="245">
        <v>94</v>
      </c>
      <c r="I13" s="245">
        <f t="shared" si="2"/>
        <v>128.76712328767124</v>
      </c>
      <c r="J13" s="245">
        <f>SUM(H13/E13)*100</f>
        <v>103.52422907488987</v>
      </c>
    </row>
    <row r="14" spans="1:10" ht="29.25" customHeight="1">
      <c r="A14" s="20" t="s">
        <v>50</v>
      </c>
      <c r="B14" s="245">
        <v>528</v>
      </c>
      <c r="C14" s="245">
        <v>557</v>
      </c>
      <c r="D14" s="245">
        <f t="shared" ref="D14:D29" si="3">SUM(C14/B14)*100</f>
        <v>105.49242424242425</v>
      </c>
      <c r="E14" s="245">
        <v>557</v>
      </c>
      <c r="F14" s="245">
        <f t="shared" si="1"/>
        <v>105.49242424242425</v>
      </c>
      <c r="G14" s="245">
        <f t="shared" si="0"/>
        <v>100</v>
      </c>
      <c r="H14" s="245">
        <v>557</v>
      </c>
      <c r="I14" s="245">
        <f t="shared" si="2"/>
        <v>105.49242424242425</v>
      </c>
      <c r="J14" s="245">
        <f t="shared" ref="J14:J29" si="4">SUM(H14/E14)*100</f>
        <v>100</v>
      </c>
    </row>
    <row r="15" spans="1:10" ht="29.25" customHeight="1">
      <c r="A15" s="20" t="s">
        <v>242</v>
      </c>
      <c r="B15" s="245">
        <v>1872</v>
      </c>
      <c r="C15" s="245">
        <v>2320.8000000000002</v>
      </c>
      <c r="D15" s="245">
        <v>0</v>
      </c>
      <c r="E15" s="245">
        <v>2426</v>
      </c>
      <c r="F15" s="245">
        <v>0</v>
      </c>
      <c r="G15" s="245">
        <f t="shared" si="0"/>
        <v>104.53291968286797</v>
      </c>
      <c r="H15" s="245">
        <v>2321</v>
      </c>
      <c r="I15" s="245">
        <v>0</v>
      </c>
      <c r="J15" s="245">
        <f t="shared" si="4"/>
        <v>95.671887881286068</v>
      </c>
    </row>
    <row r="16" spans="1:10" ht="18" customHeight="1">
      <c r="A16" s="24" t="s">
        <v>29</v>
      </c>
      <c r="B16" s="132">
        <f>SUM(B17:B24)</f>
        <v>9239</v>
      </c>
      <c r="C16" s="132">
        <f>SUM(C17:C24)</f>
        <v>9045.6</v>
      </c>
      <c r="D16" s="132">
        <f t="shared" si="3"/>
        <v>97.906699859292132</v>
      </c>
      <c r="E16" s="132">
        <f>SUM(E17:E24)</f>
        <v>9359.1999999999989</v>
      </c>
      <c r="F16" s="132">
        <f t="shared" si="1"/>
        <v>101.30100660244614</v>
      </c>
      <c r="G16" s="132">
        <f t="shared" si="0"/>
        <v>103.46687892455999</v>
      </c>
      <c r="H16" s="132">
        <f>SUM(H17:H24)</f>
        <v>9685.7000000000007</v>
      </c>
      <c r="I16" s="132">
        <f t="shared" si="2"/>
        <v>104.83493884619548</v>
      </c>
      <c r="J16" s="132">
        <f t="shared" si="4"/>
        <v>103.4885460295752</v>
      </c>
    </row>
    <row r="17" spans="1:10" ht="30" customHeight="1">
      <c r="A17" s="25" t="s">
        <v>30</v>
      </c>
      <c r="B17" s="245">
        <v>1386</v>
      </c>
      <c r="C17" s="245">
        <v>1200.5999999999999</v>
      </c>
      <c r="D17" s="245">
        <f t="shared" si="3"/>
        <v>86.623376623376615</v>
      </c>
      <c r="E17" s="245">
        <v>1200.5999999999999</v>
      </c>
      <c r="F17" s="245">
        <f t="shared" si="1"/>
        <v>86.623376623376615</v>
      </c>
      <c r="G17" s="245">
        <f t="shared" si="0"/>
        <v>100</v>
      </c>
      <c r="H17" s="245">
        <v>1200.5999999999999</v>
      </c>
      <c r="I17" s="245">
        <f t="shared" si="2"/>
        <v>86.623376623376615</v>
      </c>
      <c r="J17" s="245">
        <f t="shared" si="4"/>
        <v>100</v>
      </c>
    </row>
    <row r="18" spans="1:10" ht="30" customHeight="1">
      <c r="A18" s="25" t="s">
        <v>47</v>
      </c>
      <c r="B18" s="245">
        <v>152</v>
      </c>
      <c r="C18" s="245">
        <v>202.2</v>
      </c>
      <c r="D18" s="245">
        <f t="shared" si="3"/>
        <v>133.02631578947367</v>
      </c>
      <c r="E18" s="245">
        <v>202.2</v>
      </c>
      <c r="F18" s="245">
        <f t="shared" si="1"/>
        <v>133.02631578947367</v>
      </c>
      <c r="G18" s="245">
        <f>H19</f>
        <v>647</v>
      </c>
      <c r="H18" s="245">
        <v>202.2</v>
      </c>
      <c r="I18" s="245">
        <f>SUM(H18/B18)*100</f>
        <v>133.02631578947367</v>
      </c>
      <c r="J18" s="245">
        <f t="shared" si="4"/>
        <v>100</v>
      </c>
    </row>
    <row r="19" spans="1:10" ht="29.25" customHeight="1">
      <c r="A19" s="25" t="s">
        <v>51</v>
      </c>
      <c r="B19" s="245">
        <v>857</v>
      </c>
      <c r="C19" s="245">
        <v>592</v>
      </c>
      <c r="D19" s="245">
        <f t="shared" si="3"/>
        <v>69.078179696616104</v>
      </c>
      <c r="E19" s="134">
        <v>620.4</v>
      </c>
      <c r="F19" s="245">
        <f t="shared" si="1"/>
        <v>72.392065344224036</v>
      </c>
      <c r="G19" s="245">
        <f t="shared" ref="G19:G29" si="5">SUM(E19/C19)*100</f>
        <v>104.79729729729729</v>
      </c>
      <c r="H19" s="245">
        <v>647</v>
      </c>
      <c r="I19" s="245">
        <f t="shared" si="2"/>
        <v>75.495915985997669</v>
      </c>
      <c r="J19" s="245">
        <f t="shared" si="4"/>
        <v>104.28755641521599</v>
      </c>
    </row>
    <row r="20" spans="1:10" ht="44.25" customHeight="1">
      <c r="A20" s="25" t="s">
        <v>266</v>
      </c>
      <c r="B20" s="245">
        <v>5625</v>
      </c>
      <c r="C20" s="245">
        <v>5970</v>
      </c>
      <c r="D20" s="245">
        <f t="shared" si="3"/>
        <v>106.13333333333333</v>
      </c>
      <c r="E20" s="245">
        <v>6255.2</v>
      </c>
      <c r="F20" s="245">
        <f t="shared" si="1"/>
        <v>111.20355555555554</v>
      </c>
      <c r="G20" s="245">
        <f t="shared" si="5"/>
        <v>104.77721943048577</v>
      </c>
      <c r="H20" s="245">
        <v>6555.1</v>
      </c>
      <c r="I20" s="245">
        <f t="shared" si="2"/>
        <v>116.53511111111112</v>
      </c>
      <c r="J20" s="245">
        <f t="shared" si="4"/>
        <v>104.7944110500064</v>
      </c>
    </row>
    <row r="21" spans="1:10" ht="44.25" customHeight="1">
      <c r="A21" s="25" t="s">
        <v>52</v>
      </c>
      <c r="B21" s="245">
        <v>345</v>
      </c>
      <c r="C21" s="245">
        <v>0</v>
      </c>
      <c r="D21" s="245" t="s">
        <v>58</v>
      </c>
      <c r="E21" s="245">
        <v>0</v>
      </c>
      <c r="F21" s="245" t="s">
        <v>58</v>
      </c>
      <c r="G21" s="245" t="s">
        <v>58</v>
      </c>
      <c r="H21" s="245">
        <v>0</v>
      </c>
      <c r="I21" s="245" t="s">
        <v>58</v>
      </c>
      <c r="J21" s="245" t="s">
        <v>58</v>
      </c>
    </row>
    <row r="22" spans="1:10" ht="44.25" customHeight="1">
      <c r="A22" s="25" t="s">
        <v>285</v>
      </c>
      <c r="B22" s="245">
        <v>0</v>
      </c>
      <c r="C22" s="245">
        <v>0</v>
      </c>
      <c r="D22" s="245" t="s">
        <v>58</v>
      </c>
      <c r="E22" s="245">
        <v>0</v>
      </c>
      <c r="F22" s="245" t="s">
        <v>58</v>
      </c>
      <c r="G22" s="245" t="s">
        <v>58</v>
      </c>
      <c r="H22" s="245">
        <v>0</v>
      </c>
      <c r="I22" s="245" t="s">
        <v>58</v>
      </c>
      <c r="J22" s="245" t="s">
        <v>58</v>
      </c>
    </row>
    <row r="23" spans="1:10" ht="44.25" customHeight="1">
      <c r="A23" s="25" t="s">
        <v>53</v>
      </c>
      <c r="B23" s="245">
        <v>874</v>
      </c>
      <c r="C23" s="245">
        <v>1066.8</v>
      </c>
      <c r="D23" s="245">
        <f t="shared" si="3"/>
        <v>122.05949656750572</v>
      </c>
      <c r="E23" s="245">
        <v>1066.8</v>
      </c>
      <c r="F23" s="245">
        <f t="shared" si="1"/>
        <v>122.05949656750572</v>
      </c>
      <c r="G23" s="245">
        <f t="shared" si="5"/>
        <v>100</v>
      </c>
      <c r="H23" s="245">
        <v>1066.8</v>
      </c>
      <c r="I23" s="245">
        <f>SUM(H23/E23)*100</f>
        <v>100</v>
      </c>
      <c r="J23" s="245">
        <f t="shared" si="4"/>
        <v>100</v>
      </c>
    </row>
    <row r="24" spans="1:10" ht="28.5" customHeight="1">
      <c r="A24" s="25" t="s">
        <v>229</v>
      </c>
      <c r="B24" s="245">
        <v>0</v>
      </c>
      <c r="C24" s="245">
        <v>14</v>
      </c>
      <c r="D24" s="245" t="s">
        <v>58</v>
      </c>
      <c r="E24" s="245">
        <v>14</v>
      </c>
      <c r="F24" s="245" t="s">
        <v>58</v>
      </c>
      <c r="G24" s="245">
        <f t="shared" si="5"/>
        <v>100</v>
      </c>
      <c r="H24" s="245">
        <v>14</v>
      </c>
      <c r="I24" s="245">
        <f>SUM(H24/E24)*100</f>
        <v>100</v>
      </c>
      <c r="J24" s="245">
        <f t="shared" si="4"/>
        <v>100</v>
      </c>
    </row>
    <row r="25" spans="1:10" ht="29.25" customHeight="1">
      <c r="A25" s="24" t="s">
        <v>46</v>
      </c>
      <c r="B25" s="132">
        <v>586003</v>
      </c>
      <c r="C25" s="274">
        <v>562914.9</v>
      </c>
      <c r="D25" s="132">
        <f t="shared" si="3"/>
        <v>96.060071364822363</v>
      </c>
      <c r="E25" s="274">
        <v>377710.1</v>
      </c>
      <c r="F25" s="132">
        <f>SUM(E25/B25)*100</f>
        <v>64.455318488130601</v>
      </c>
      <c r="G25" s="132">
        <f t="shared" si="5"/>
        <v>67.098970021934036</v>
      </c>
      <c r="H25" s="274">
        <v>413298.5</v>
      </c>
      <c r="I25" s="132">
        <f>SUM(H25/B25)*100</f>
        <v>70.528393199352223</v>
      </c>
      <c r="J25" s="132">
        <f t="shared" si="4"/>
        <v>109.42214677341168</v>
      </c>
    </row>
    <row r="26" spans="1:10" ht="26.25" customHeight="1">
      <c r="A26" s="25" t="s">
        <v>286</v>
      </c>
      <c r="B26" s="245">
        <v>90282.7</v>
      </c>
      <c r="C26" s="130">
        <v>80795.5</v>
      </c>
      <c r="D26" s="132">
        <f t="shared" si="3"/>
        <v>89.491674484701946</v>
      </c>
      <c r="E26" s="245">
        <v>53224.9</v>
      </c>
      <c r="F26" s="132">
        <f>SUM(E26/B26)*100</f>
        <v>58.953597976134965</v>
      </c>
      <c r="G26" s="245">
        <f>SUM(E26/B26)*100</f>
        <v>58.953597976134965</v>
      </c>
      <c r="H26" s="245">
        <v>55974.5</v>
      </c>
      <c r="I26" s="132">
        <f>SUM(H26/B26)*100</f>
        <v>61.999142692896868</v>
      </c>
      <c r="J26" s="245">
        <f t="shared" si="4"/>
        <v>105.16600313011391</v>
      </c>
    </row>
    <row r="27" spans="1:10" ht="31.5" customHeight="1">
      <c r="A27" s="25" t="s">
        <v>288</v>
      </c>
      <c r="B27" s="245">
        <v>240515</v>
      </c>
      <c r="C27" s="130">
        <v>253778.1</v>
      </c>
      <c r="D27" s="132">
        <f t="shared" si="3"/>
        <v>105.51445855767831</v>
      </c>
      <c r="E27" s="245">
        <v>258989.7</v>
      </c>
      <c r="F27" s="132">
        <f>SUM(E27/B27)*100</f>
        <v>107.68130885807538</v>
      </c>
      <c r="G27" s="245">
        <f>SUM(E27/B27)*100</f>
        <v>107.68130885807538</v>
      </c>
      <c r="H27" s="245">
        <v>257598.8</v>
      </c>
      <c r="I27" s="132">
        <f>SUM(H27/B27)*100</f>
        <v>107.10300812839115</v>
      </c>
      <c r="J27" s="245">
        <f t="shared" si="4"/>
        <v>99.462951615450336</v>
      </c>
    </row>
    <row r="28" spans="1:10" ht="25.5" customHeight="1">
      <c r="A28" s="25" t="s">
        <v>287</v>
      </c>
      <c r="B28" s="245">
        <v>247596.9</v>
      </c>
      <c r="C28" s="130">
        <v>225520.5</v>
      </c>
      <c r="D28" s="132">
        <f t="shared" si="3"/>
        <v>91.083733277759137</v>
      </c>
      <c r="E28" s="245">
        <v>59080.2</v>
      </c>
      <c r="F28" s="132">
        <f>SUM(E28/B28)*100</f>
        <v>23.861445761235299</v>
      </c>
      <c r="G28" s="245">
        <f>SUM(E28/B28)*100</f>
        <v>23.861445761235299</v>
      </c>
      <c r="H28" s="245">
        <v>93192.4</v>
      </c>
      <c r="I28" s="132">
        <f>SUM(H28/B28)*100</f>
        <v>37.638758805138508</v>
      </c>
      <c r="J28" s="245">
        <f t="shared" si="4"/>
        <v>157.73880250913166</v>
      </c>
    </row>
    <row r="29" spans="1:10" ht="21.75" customHeight="1">
      <c r="A29" s="18" t="s">
        <v>44</v>
      </c>
      <c r="B29" s="132">
        <f>SUM(B10,B16,B25,)</f>
        <v>623455</v>
      </c>
      <c r="C29" s="132">
        <f>SUM(C9,C25,)</f>
        <v>634258.70000000007</v>
      </c>
      <c r="D29" s="132">
        <f t="shared" si="3"/>
        <v>101.73287566865292</v>
      </c>
      <c r="E29" s="132">
        <f>SUM(E10,E16,E25)</f>
        <v>444003.8</v>
      </c>
      <c r="F29" s="132">
        <f t="shared" si="1"/>
        <v>71.216655572575405</v>
      </c>
      <c r="G29" s="132">
        <f t="shared" si="5"/>
        <v>70.003580557901685</v>
      </c>
      <c r="H29" s="132">
        <f>SUM(H10,H16,H25)</f>
        <v>481973.2</v>
      </c>
      <c r="I29" s="132">
        <f t="shared" si="2"/>
        <v>77.306814445308802</v>
      </c>
      <c r="J29" s="132">
        <f t="shared" si="4"/>
        <v>108.55159347735312</v>
      </c>
    </row>
    <row r="30" spans="1:10">
      <c r="A30" s="2"/>
      <c r="B30" s="19"/>
      <c r="C30" s="19"/>
      <c r="D30" s="19"/>
      <c r="E30" s="19"/>
      <c r="F30" s="19"/>
      <c r="G30" s="19"/>
      <c r="H30" s="19"/>
      <c r="I30" s="19"/>
      <c r="J30" s="19"/>
    </row>
    <row r="31" spans="1:10">
      <c r="A31" s="2"/>
    </row>
    <row r="32" spans="1:10">
      <c r="A32" s="2"/>
    </row>
    <row r="33" spans="1:1">
      <c r="A33" s="2"/>
    </row>
    <row r="34" spans="1:1">
      <c r="A34" s="2"/>
    </row>
  </sheetData>
  <mergeCells count="6">
    <mergeCell ref="A4:J4"/>
    <mergeCell ref="A7:A8"/>
    <mergeCell ref="C7:D7"/>
    <mergeCell ref="E7:G7"/>
    <mergeCell ref="H7:J7"/>
    <mergeCell ref="B7:B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portrait" verticalDpi="0" r:id="rId1"/>
  <headerFooter alignWithMargins="0">
    <oddFooter>&amp;R2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L36"/>
  <sheetViews>
    <sheetView view="pageBreakPreview" zoomScaleNormal="100" workbookViewId="0">
      <selection activeCell="L24" sqref="L24"/>
    </sheetView>
  </sheetViews>
  <sheetFormatPr defaultRowHeight="12.75"/>
  <cols>
    <col min="1" max="1" width="18.140625" customWidth="1"/>
    <col min="2" max="2" width="10.140625" customWidth="1"/>
    <col min="3" max="3" width="9.42578125" customWidth="1"/>
    <col min="4" max="4" width="10.7109375" customWidth="1"/>
    <col min="5" max="5" width="10.5703125" customWidth="1"/>
    <col min="6" max="6" width="12.140625" customWidth="1"/>
    <col min="7" max="7" width="9.7109375" customWidth="1"/>
    <col min="8" max="8" width="8.85546875" customWidth="1"/>
    <col min="9" max="9" width="10.140625" customWidth="1"/>
    <col min="10" max="10" width="10.42578125" customWidth="1"/>
    <col min="12" max="12" width="10.28515625" customWidth="1"/>
  </cols>
  <sheetData>
    <row r="1" spans="1:12">
      <c r="K1" t="s">
        <v>79</v>
      </c>
    </row>
    <row r="3" spans="1:12" ht="18">
      <c r="A3" s="296" t="s">
        <v>342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</row>
    <row r="4" spans="1:12">
      <c r="A4" s="297"/>
      <c r="B4" s="300" t="s">
        <v>316</v>
      </c>
      <c r="C4" s="302">
        <v>2016</v>
      </c>
      <c r="D4" s="303"/>
      <c r="E4" s="299">
        <v>2017</v>
      </c>
      <c r="F4" s="299"/>
      <c r="G4" s="299">
        <v>2018</v>
      </c>
      <c r="H4" s="299"/>
      <c r="I4" s="299"/>
      <c r="J4" s="299">
        <v>2019</v>
      </c>
      <c r="K4" s="299"/>
      <c r="L4" s="299"/>
    </row>
    <row r="5" spans="1:12" ht="24" customHeight="1">
      <c r="A5" s="298"/>
      <c r="B5" s="301"/>
      <c r="C5" s="22" t="s">
        <v>40</v>
      </c>
      <c r="D5" s="275" t="s">
        <v>239</v>
      </c>
      <c r="E5" s="21" t="s">
        <v>7</v>
      </c>
      <c r="F5" s="276" t="s">
        <v>261</v>
      </c>
      <c r="G5" s="23" t="s">
        <v>7</v>
      </c>
      <c r="H5" s="276" t="s">
        <v>261</v>
      </c>
      <c r="I5" s="276" t="s">
        <v>276</v>
      </c>
      <c r="J5" s="23" t="s">
        <v>7</v>
      </c>
      <c r="K5" s="276" t="s">
        <v>261</v>
      </c>
      <c r="L5" s="276" t="s">
        <v>315</v>
      </c>
    </row>
    <row r="6" spans="1:12" ht="26.25" customHeight="1">
      <c r="A6" s="24" t="s">
        <v>27</v>
      </c>
      <c r="B6" s="192">
        <f>SUM(B7:B14)</f>
        <v>28556</v>
      </c>
      <c r="C6" s="192">
        <f>SUM(C7:C14)</f>
        <v>26699</v>
      </c>
      <c r="D6" s="192">
        <f t="shared" ref="D6:D11" si="0">C6/B6*100</f>
        <v>93.496988373721805</v>
      </c>
      <c r="E6" s="192">
        <f>SUM(E7:E11)</f>
        <v>62298.2</v>
      </c>
      <c r="F6" s="192">
        <f t="shared" ref="F6:F15" si="1">SUM(E6/C6)*100</f>
        <v>233.33533091127006</v>
      </c>
      <c r="G6" s="192">
        <f>SUM(G7:G11)</f>
        <v>56934.5</v>
      </c>
      <c r="H6" s="192">
        <f t="shared" ref="H6:H15" si="2">SUM(G6/C6)*100</f>
        <v>213.24581444997941</v>
      </c>
      <c r="I6" s="192">
        <f t="shared" ref="I6:I15" si="3">SUM(G6/E6)*100</f>
        <v>91.390280939096158</v>
      </c>
      <c r="J6" s="192">
        <f>SUM(J7:J11)</f>
        <v>58989</v>
      </c>
      <c r="K6" s="192">
        <f t="shared" ref="K6:K15" si="4">SUM(J6/C6)*100</f>
        <v>220.94085920821004</v>
      </c>
      <c r="L6" s="192">
        <f t="shared" ref="L6:L11" si="5">J6/G6*100</f>
        <v>103.60853261203664</v>
      </c>
    </row>
    <row r="7" spans="1:12" ht="17.25" customHeight="1">
      <c r="A7" s="25" t="s">
        <v>59</v>
      </c>
      <c r="B7" s="193">
        <v>22692</v>
      </c>
      <c r="C7" s="193">
        <v>20466</v>
      </c>
      <c r="D7" s="192">
        <f t="shared" si="0"/>
        <v>90.190375462718137</v>
      </c>
      <c r="E7" s="193">
        <v>55573.1</v>
      </c>
      <c r="F7" s="192">
        <f t="shared" si="1"/>
        <v>271.53864946740936</v>
      </c>
      <c r="G7" s="193">
        <v>49920.6</v>
      </c>
      <c r="H7" s="192">
        <f t="shared" si="2"/>
        <v>243.91967165054234</v>
      </c>
      <c r="I7" s="192">
        <f t="shared" si="3"/>
        <v>89.828712092721119</v>
      </c>
      <c r="J7" s="193">
        <v>51907.5</v>
      </c>
      <c r="K7" s="192">
        <f t="shared" si="4"/>
        <v>253.62796833773089</v>
      </c>
      <c r="L7" s="192">
        <f t="shared" si="5"/>
        <v>103.98012043124483</v>
      </c>
    </row>
    <row r="8" spans="1:12" ht="17.25" customHeight="1">
      <c r="A8" s="25" t="s">
        <v>290</v>
      </c>
      <c r="B8" s="193">
        <v>3545</v>
      </c>
      <c r="C8" s="193">
        <v>3495</v>
      </c>
      <c r="D8" s="192">
        <f t="shared" si="0"/>
        <v>98.589562764456986</v>
      </c>
      <c r="E8" s="193">
        <v>3759.6</v>
      </c>
      <c r="F8" s="192">
        <f t="shared" si="1"/>
        <v>107.57081545064378</v>
      </c>
      <c r="G8" s="193">
        <v>3940.1</v>
      </c>
      <c r="H8" s="192">
        <f t="shared" si="2"/>
        <v>112.73533619456366</v>
      </c>
      <c r="I8" s="192">
        <f t="shared" si="3"/>
        <v>104.80104266411321</v>
      </c>
      <c r="J8" s="193">
        <v>4109.5</v>
      </c>
      <c r="K8" s="192">
        <f t="shared" si="4"/>
        <v>117.58226037195993</v>
      </c>
      <c r="L8" s="192">
        <f t="shared" si="5"/>
        <v>104.29938326438415</v>
      </c>
    </row>
    <row r="9" spans="1:12" ht="19.5" customHeight="1">
      <c r="A9" s="25" t="s">
        <v>291</v>
      </c>
      <c r="B9" s="193">
        <v>122</v>
      </c>
      <c r="C9" s="193">
        <v>-30</v>
      </c>
      <c r="D9" s="192">
        <f t="shared" si="0"/>
        <v>-24.590163934426229</v>
      </c>
      <c r="E9" s="193">
        <v>87.7</v>
      </c>
      <c r="F9" s="192">
        <f t="shared" si="1"/>
        <v>-292.33333333333331</v>
      </c>
      <c r="G9" s="193">
        <v>90.8</v>
      </c>
      <c r="H9" s="192">
        <f t="shared" si="2"/>
        <v>-302.66666666666663</v>
      </c>
      <c r="I9" s="192">
        <f t="shared" si="3"/>
        <v>103.53477765108323</v>
      </c>
      <c r="J9" s="193">
        <v>94</v>
      </c>
      <c r="K9" s="192">
        <f t="shared" si="4"/>
        <v>-313.33333333333331</v>
      </c>
      <c r="L9" s="192">
        <f t="shared" si="5"/>
        <v>103.52422907488987</v>
      </c>
    </row>
    <row r="10" spans="1:12" ht="19.5" customHeight="1">
      <c r="A10" s="25" t="s">
        <v>243</v>
      </c>
      <c r="B10" s="193">
        <v>1407</v>
      </c>
      <c r="C10" s="193">
        <v>2240</v>
      </c>
      <c r="D10" s="192">
        <f t="shared" si="0"/>
        <v>159.2039800995025</v>
      </c>
      <c r="E10" s="193">
        <v>2320.8000000000002</v>
      </c>
      <c r="F10" s="192">
        <f t="shared" si="1"/>
        <v>103.60714285714288</v>
      </c>
      <c r="G10" s="193">
        <v>2426</v>
      </c>
      <c r="H10" s="192">
        <f t="shared" si="2"/>
        <v>108.30357142857143</v>
      </c>
      <c r="I10" s="192">
        <f t="shared" si="3"/>
        <v>104.53291968286797</v>
      </c>
      <c r="J10" s="193">
        <v>2321</v>
      </c>
      <c r="K10" s="192">
        <f t="shared" si="4"/>
        <v>103.61607142857143</v>
      </c>
      <c r="L10" s="192">
        <f t="shared" si="5"/>
        <v>95.671887881286068</v>
      </c>
    </row>
    <row r="11" spans="1:12" ht="15" customHeight="1">
      <c r="A11" s="25" t="s">
        <v>60</v>
      </c>
      <c r="B11" s="193">
        <v>776</v>
      </c>
      <c r="C11" s="193">
        <v>528</v>
      </c>
      <c r="D11" s="192">
        <f t="shared" si="0"/>
        <v>68.041237113402062</v>
      </c>
      <c r="E11" s="193">
        <v>557</v>
      </c>
      <c r="F11" s="192">
        <f t="shared" si="1"/>
        <v>105.49242424242425</v>
      </c>
      <c r="G11" s="193">
        <v>557</v>
      </c>
      <c r="H11" s="192">
        <f t="shared" si="2"/>
        <v>105.49242424242425</v>
      </c>
      <c r="I11" s="192">
        <f t="shared" si="3"/>
        <v>100</v>
      </c>
      <c r="J11" s="193">
        <v>557</v>
      </c>
      <c r="K11" s="192">
        <f t="shared" si="4"/>
        <v>105.49242424242425</v>
      </c>
      <c r="L11" s="192">
        <f t="shared" si="5"/>
        <v>100</v>
      </c>
    </row>
    <row r="12" spans="1:12" ht="15" customHeight="1">
      <c r="A12" s="25" t="s">
        <v>304</v>
      </c>
      <c r="B12" s="193">
        <v>0</v>
      </c>
      <c r="C12" s="193">
        <v>0</v>
      </c>
      <c r="D12" s="132" t="s">
        <v>58</v>
      </c>
      <c r="E12" s="193">
        <v>0</v>
      </c>
      <c r="F12" s="132" t="s">
        <v>58</v>
      </c>
      <c r="G12" s="193">
        <v>0</v>
      </c>
      <c r="H12" s="132" t="s">
        <v>58</v>
      </c>
      <c r="I12" s="132" t="s">
        <v>58</v>
      </c>
      <c r="J12" s="193">
        <v>0</v>
      </c>
      <c r="K12" s="132" t="s">
        <v>58</v>
      </c>
      <c r="L12" s="132" t="s">
        <v>58</v>
      </c>
    </row>
    <row r="13" spans="1:12" ht="15" customHeight="1">
      <c r="A13" s="25" t="s">
        <v>267</v>
      </c>
      <c r="B13" s="193">
        <v>1</v>
      </c>
      <c r="C13" s="193">
        <v>0</v>
      </c>
      <c r="D13" s="132" t="s">
        <v>58</v>
      </c>
      <c r="E13" s="193">
        <v>0</v>
      </c>
      <c r="F13" s="132" t="s">
        <v>58</v>
      </c>
      <c r="G13" s="193">
        <v>0</v>
      </c>
      <c r="H13" s="132" t="s">
        <v>58</v>
      </c>
      <c r="I13" s="132" t="s">
        <v>58</v>
      </c>
      <c r="J13" s="193">
        <v>0</v>
      </c>
      <c r="K13" s="132" t="s">
        <v>58</v>
      </c>
      <c r="L13" s="132" t="s">
        <v>58</v>
      </c>
    </row>
    <row r="14" spans="1:12" ht="15" customHeight="1">
      <c r="A14" s="25" t="s">
        <v>289</v>
      </c>
      <c r="B14" s="193">
        <v>13</v>
      </c>
      <c r="C14" s="193">
        <v>0</v>
      </c>
      <c r="D14" s="132" t="s">
        <v>58</v>
      </c>
      <c r="E14" s="193">
        <v>0</v>
      </c>
      <c r="F14" s="132" t="s">
        <v>58</v>
      </c>
      <c r="G14" s="193">
        <v>0</v>
      </c>
      <c r="H14" s="132" t="s">
        <v>58</v>
      </c>
      <c r="I14" s="132" t="s">
        <v>58</v>
      </c>
      <c r="J14" s="193">
        <v>0</v>
      </c>
      <c r="K14" s="132" t="s">
        <v>58</v>
      </c>
      <c r="L14" s="132" t="s">
        <v>58</v>
      </c>
    </row>
    <row r="15" spans="1:12" ht="25.5" customHeight="1">
      <c r="A15" s="24" t="s">
        <v>29</v>
      </c>
      <c r="B15" s="192">
        <f>SUM(B16:B24)</f>
        <v>9483</v>
      </c>
      <c r="C15" s="192">
        <f>SUM(C16:C24)</f>
        <v>9434</v>
      </c>
      <c r="D15" s="192">
        <f>C15/B15*100</f>
        <v>99.48328587999579</v>
      </c>
      <c r="E15" s="192">
        <f>SUM(E16:E23)</f>
        <v>9045.6</v>
      </c>
      <c r="F15" s="192">
        <f t="shared" si="1"/>
        <v>95.882976468094128</v>
      </c>
      <c r="G15" s="192">
        <f>SUM(G16:G23)</f>
        <v>9359.1999999999989</v>
      </c>
      <c r="H15" s="192">
        <f t="shared" si="2"/>
        <v>99.207123171507305</v>
      </c>
      <c r="I15" s="192">
        <f t="shared" si="3"/>
        <v>103.46687892455999</v>
      </c>
      <c r="J15" s="192">
        <f>SUM(J16:J23)</f>
        <v>9685.7000000000007</v>
      </c>
      <c r="K15" s="192">
        <f t="shared" si="4"/>
        <v>102.66800932796269</v>
      </c>
      <c r="L15" s="192">
        <f>SUM(J15/G15)*100</f>
        <v>103.4885460295752</v>
      </c>
    </row>
    <row r="16" spans="1:12" ht="18" customHeight="1">
      <c r="A16" s="25" t="s">
        <v>30</v>
      </c>
      <c r="B16" s="193">
        <v>1677</v>
      </c>
      <c r="C16" s="193">
        <v>1386</v>
      </c>
      <c r="D16" s="192">
        <f t="shared" ref="D16:D24" si="6">C16/B16*100</f>
        <v>82.64758497316636</v>
      </c>
      <c r="E16" s="193">
        <v>1200.5999999999999</v>
      </c>
      <c r="F16" s="192">
        <f t="shared" ref="F16:F23" si="7">SUM(E16/C16)*100</f>
        <v>86.623376623376615</v>
      </c>
      <c r="G16" s="193">
        <v>1200.5999999999999</v>
      </c>
      <c r="H16" s="192">
        <f t="shared" ref="H16:H24" si="8">SUM(G16/C16)*100</f>
        <v>86.623376623376615</v>
      </c>
      <c r="I16" s="192">
        <f t="shared" ref="I16:I23" si="9">SUM(G16/E16)*100</f>
        <v>100</v>
      </c>
      <c r="J16" s="193">
        <v>1200.5999999999999</v>
      </c>
      <c r="K16" s="192">
        <f t="shared" ref="K16:K24" si="10">SUM(J16/C16)*100</f>
        <v>86.623376623376615</v>
      </c>
      <c r="L16" s="192">
        <f t="shared" ref="L16:L23" si="11">SUM(J16/G16)*100</f>
        <v>100</v>
      </c>
    </row>
    <row r="17" spans="1:12" ht="25.5" customHeight="1">
      <c r="A17" s="25" t="s">
        <v>47</v>
      </c>
      <c r="B17" s="193">
        <v>192</v>
      </c>
      <c r="C17" s="193">
        <v>152</v>
      </c>
      <c r="D17" s="192">
        <f t="shared" si="6"/>
        <v>79.166666666666657</v>
      </c>
      <c r="E17" s="193">
        <v>202.2</v>
      </c>
      <c r="F17" s="192">
        <f t="shared" si="7"/>
        <v>133.02631578947367</v>
      </c>
      <c r="G17" s="193">
        <v>202.2</v>
      </c>
      <c r="H17" s="192">
        <f t="shared" si="8"/>
        <v>133.02631578947367</v>
      </c>
      <c r="I17" s="192">
        <f t="shared" si="9"/>
        <v>100</v>
      </c>
      <c r="J17" s="193">
        <v>202.2</v>
      </c>
      <c r="K17" s="192">
        <f t="shared" si="10"/>
        <v>133.02631578947367</v>
      </c>
      <c r="L17" s="192">
        <f t="shared" si="11"/>
        <v>100</v>
      </c>
    </row>
    <row r="18" spans="1:12" ht="23.25" customHeight="1">
      <c r="A18" s="25" t="s">
        <v>61</v>
      </c>
      <c r="B18" s="193">
        <v>575</v>
      </c>
      <c r="C18" s="193">
        <v>580</v>
      </c>
      <c r="D18" s="192">
        <f t="shared" si="6"/>
        <v>100.8695652173913</v>
      </c>
      <c r="E18" s="193">
        <v>592</v>
      </c>
      <c r="F18" s="192">
        <f t="shared" si="7"/>
        <v>102.06896551724138</v>
      </c>
      <c r="G18" s="193">
        <v>620.4</v>
      </c>
      <c r="H18" s="192">
        <f t="shared" si="8"/>
        <v>106.9655172413793</v>
      </c>
      <c r="I18" s="192">
        <f t="shared" si="9"/>
        <v>104.79729729729729</v>
      </c>
      <c r="J18" s="193">
        <v>647</v>
      </c>
      <c r="K18" s="192">
        <f t="shared" si="10"/>
        <v>111.55172413793105</v>
      </c>
      <c r="L18" s="192">
        <f t="shared" si="11"/>
        <v>104.28755641521599</v>
      </c>
    </row>
    <row r="19" spans="1:12" ht="26.25" customHeight="1">
      <c r="A19" s="25" t="s">
        <v>305</v>
      </c>
      <c r="B19" s="193">
        <v>5693</v>
      </c>
      <c r="C19" s="193">
        <v>5625</v>
      </c>
      <c r="D19" s="192">
        <f t="shared" si="6"/>
        <v>98.805550676269107</v>
      </c>
      <c r="E19" s="193">
        <v>5970</v>
      </c>
      <c r="F19" s="192">
        <f t="shared" si="7"/>
        <v>106.13333333333333</v>
      </c>
      <c r="G19" s="193">
        <v>6255.2</v>
      </c>
      <c r="H19" s="192">
        <f t="shared" si="8"/>
        <v>111.20355555555554</v>
      </c>
      <c r="I19" s="192">
        <f t="shared" si="9"/>
        <v>104.77721943048577</v>
      </c>
      <c r="J19" s="193">
        <v>6555.1</v>
      </c>
      <c r="K19" s="192">
        <f t="shared" si="10"/>
        <v>116.53511111111112</v>
      </c>
      <c r="L19" s="192">
        <f t="shared" si="11"/>
        <v>104.7944110500064</v>
      </c>
    </row>
    <row r="20" spans="1:12" ht="23.25" customHeight="1">
      <c r="A20" s="25" t="s">
        <v>62</v>
      </c>
      <c r="B20" s="193">
        <v>30</v>
      </c>
      <c r="C20" s="193">
        <v>346</v>
      </c>
      <c r="D20" s="192">
        <f t="shared" si="6"/>
        <v>1153.3333333333333</v>
      </c>
      <c r="E20" s="193">
        <v>0</v>
      </c>
      <c r="F20" s="192">
        <f t="shared" si="7"/>
        <v>0</v>
      </c>
      <c r="G20" s="193">
        <v>0</v>
      </c>
      <c r="H20" s="192">
        <f t="shared" si="8"/>
        <v>0</v>
      </c>
      <c r="I20" s="132" t="s">
        <v>58</v>
      </c>
      <c r="J20" s="193">
        <v>0</v>
      </c>
      <c r="K20" s="192">
        <f t="shared" si="10"/>
        <v>0</v>
      </c>
      <c r="L20" s="132" t="s">
        <v>58</v>
      </c>
    </row>
    <row r="21" spans="1:12" ht="25.5" customHeight="1">
      <c r="A21" s="25" t="s">
        <v>244</v>
      </c>
      <c r="B21" s="193">
        <v>4</v>
      </c>
      <c r="C21" s="193">
        <v>0</v>
      </c>
      <c r="D21" s="192">
        <f t="shared" si="6"/>
        <v>0</v>
      </c>
      <c r="E21" s="193">
        <v>0</v>
      </c>
      <c r="F21" s="132" t="s">
        <v>58</v>
      </c>
      <c r="G21" s="193">
        <v>0</v>
      </c>
      <c r="H21" s="132" t="s">
        <v>58</v>
      </c>
      <c r="I21" s="132" t="s">
        <v>58</v>
      </c>
      <c r="J21" s="193">
        <v>0</v>
      </c>
      <c r="K21" s="132" t="s">
        <v>58</v>
      </c>
      <c r="L21" s="132" t="s">
        <v>58</v>
      </c>
    </row>
    <row r="22" spans="1:12" ht="25.5" customHeight="1">
      <c r="A22" s="279" t="s">
        <v>341</v>
      </c>
      <c r="B22" s="193">
        <v>14</v>
      </c>
      <c r="C22" s="193">
        <v>0</v>
      </c>
      <c r="D22" s="192">
        <f t="shared" si="6"/>
        <v>0</v>
      </c>
      <c r="E22" s="193">
        <v>14</v>
      </c>
      <c r="F22" s="132" t="s">
        <v>58</v>
      </c>
      <c r="G22" s="193">
        <v>14</v>
      </c>
      <c r="H22" s="132" t="s">
        <v>58</v>
      </c>
      <c r="I22" s="192">
        <f t="shared" si="9"/>
        <v>100</v>
      </c>
      <c r="J22" s="193">
        <v>14</v>
      </c>
      <c r="K22" s="132" t="s">
        <v>58</v>
      </c>
      <c r="L22" s="192">
        <f t="shared" si="11"/>
        <v>100</v>
      </c>
    </row>
    <row r="23" spans="1:12" ht="18" customHeight="1">
      <c r="A23" s="25" t="s">
        <v>53</v>
      </c>
      <c r="B23" s="193">
        <v>1225</v>
      </c>
      <c r="C23" s="193">
        <v>1200</v>
      </c>
      <c r="D23" s="192">
        <f t="shared" si="6"/>
        <v>97.959183673469383</v>
      </c>
      <c r="E23" s="193">
        <v>1066.8</v>
      </c>
      <c r="F23" s="192">
        <f t="shared" si="7"/>
        <v>88.9</v>
      </c>
      <c r="G23" s="193">
        <v>1066.8</v>
      </c>
      <c r="H23" s="192">
        <f t="shared" si="8"/>
        <v>88.9</v>
      </c>
      <c r="I23" s="192">
        <f t="shared" si="9"/>
        <v>100</v>
      </c>
      <c r="J23" s="193">
        <v>1066.8</v>
      </c>
      <c r="K23" s="192">
        <f t="shared" si="10"/>
        <v>88.9</v>
      </c>
      <c r="L23" s="192">
        <f t="shared" si="11"/>
        <v>100</v>
      </c>
    </row>
    <row r="24" spans="1:12" ht="17.25" customHeight="1">
      <c r="A24" s="25" t="s">
        <v>233</v>
      </c>
      <c r="B24" s="193">
        <v>73</v>
      </c>
      <c r="C24" s="193">
        <v>145</v>
      </c>
      <c r="D24" s="192">
        <f t="shared" si="6"/>
        <v>198.63013698630135</v>
      </c>
      <c r="E24" s="193">
        <v>0</v>
      </c>
      <c r="F24" s="132" t="s">
        <v>58</v>
      </c>
      <c r="G24" s="194">
        <v>0</v>
      </c>
      <c r="H24" s="192">
        <f t="shared" si="8"/>
        <v>0</v>
      </c>
      <c r="I24" s="132" t="s">
        <v>58</v>
      </c>
      <c r="J24" s="194">
        <v>0</v>
      </c>
      <c r="K24" s="192">
        <f t="shared" si="10"/>
        <v>0</v>
      </c>
      <c r="L24" s="132" t="s">
        <v>58</v>
      </c>
    </row>
    <row r="25" spans="1:12" ht="17.25" customHeight="1">
      <c r="A25" s="25" t="s">
        <v>268</v>
      </c>
      <c r="B25" s="193"/>
      <c r="D25" s="192"/>
      <c r="E25" s="193"/>
      <c r="F25" s="192"/>
      <c r="G25" s="194"/>
      <c r="H25" s="192"/>
      <c r="I25" s="192"/>
      <c r="J25" s="194"/>
      <c r="K25" s="192"/>
      <c r="L25" s="192"/>
    </row>
    <row r="26" spans="1:12" ht="29.25" customHeight="1">
      <c r="A26" s="24" t="s">
        <v>46</v>
      </c>
      <c r="B26" s="192">
        <v>604710.80000000005</v>
      </c>
      <c r="C26" s="192">
        <v>635953</v>
      </c>
      <c r="D26" s="192">
        <f t="shared" ref="D26:D31" si="12">SUM(C26/B26)*100</f>
        <v>105.16646965789265</v>
      </c>
      <c r="E26" s="192">
        <v>562914.9</v>
      </c>
      <c r="F26" s="192">
        <f t="shared" ref="F26:F31" si="13">SUM(E26/C26)*100</f>
        <v>88.515173291107999</v>
      </c>
      <c r="G26" s="192">
        <v>377710.1</v>
      </c>
      <c r="H26" s="192">
        <f t="shared" ref="H26:H31" si="14">SUM(G26/C26)*100</f>
        <v>59.392769591463512</v>
      </c>
      <c r="I26" s="192">
        <f t="shared" ref="I26:I31" si="15">SUM(G26/E26)*100</f>
        <v>67.098970021934036</v>
      </c>
      <c r="J26" s="192">
        <v>413298.5</v>
      </c>
      <c r="K26" s="192">
        <f t="shared" ref="K26:K31" si="16">SUM(J26/C26)*100</f>
        <v>64.988843515165428</v>
      </c>
      <c r="L26" s="192">
        <f t="shared" ref="L26:L31" si="17">SUM(J26/G26)*100</f>
        <v>109.42214677341168</v>
      </c>
    </row>
    <row r="27" spans="1:12">
      <c r="A27" s="25" t="s">
        <v>294</v>
      </c>
      <c r="B27" s="193">
        <v>90283</v>
      </c>
      <c r="C27" s="193">
        <v>103789</v>
      </c>
      <c r="D27" s="192">
        <f t="shared" si="12"/>
        <v>114.95962695081023</v>
      </c>
      <c r="E27" s="193">
        <v>80795.5</v>
      </c>
      <c r="F27" s="192">
        <f t="shared" si="13"/>
        <v>77.845918160884096</v>
      </c>
      <c r="G27" s="245">
        <v>53224.9</v>
      </c>
      <c r="H27" s="192">
        <f t="shared" si="14"/>
        <v>51.281831407952673</v>
      </c>
      <c r="I27" s="192">
        <f t="shared" si="15"/>
        <v>65.876069830621759</v>
      </c>
      <c r="J27" s="245">
        <v>55974.5</v>
      </c>
      <c r="K27" s="192">
        <f t="shared" si="16"/>
        <v>53.931052423667246</v>
      </c>
      <c r="L27" s="192">
        <f t="shared" si="17"/>
        <v>105.16600313011391</v>
      </c>
    </row>
    <row r="28" spans="1:12">
      <c r="A28" s="25" t="s">
        <v>292</v>
      </c>
      <c r="B28" s="195">
        <v>244729</v>
      </c>
      <c r="C28" s="193">
        <v>257623</v>
      </c>
      <c r="D28" s="192">
        <f t="shared" si="12"/>
        <v>105.26868495356088</v>
      </c>
      <c r="E28" s="193">
        <v>253778.1</v>
      </c>
      <c r="F28" s="192">
        <f t="shared" si="13"/>
        <v>98.50754785092947</v>
      </c>
      <c r="G28" s="245">
        <v>258989.7</v>
      </c>
      <c r="H28" s="192">
        <f t="shared" si="14"/>
        <v>100.53050387581854</v>
      </c>
      <c r="I28" s="192">
        <f t="shared" si="15"/>
        <v>102.05360509831227</v>
      </c>
      <c r="J28" s="245">
        <v>257598.8</v>
      </c>
      <c r="K28" s="192">
        <f t="shared" si="16"/>
        <v>99.990606428773816</v>
      </c>
      <c r="L28" s="192">
        <f t="shared" si="17"/>
        <v>99.462951615450336</v>
      </c>
    </row>
    <row r="29" spans="1:12" s="13" customFormat="1">
      <c r="A29" s="25" t="s">
        <v>293</v>
      </c>
      <c r="B29" s="193">
        <v>241375</v>
      </c>
      <c r="C29" s="193">
        <v>262411</v>
      </c>
      <c r="D29" s="192">
        <f t="shared" si="12"/>
        <v>108.71506991196271</v>
      </c>
      <c r="E29" s="193">
        <v>225520.5</v>
      </c>
      <c r="F29" s="192">
        <f t="shared" si="13"/>
        <v>85.941709760642652</v>
      </c>
      <c r="G29" s="245">
        <v>59080.2</v>
      </c>
      <c r="H29" s="192">
        <f t="shared" si="14"/>
        <v>22.514376302822669</v>
      </c>
      <c r="I29" s="192">
        <f t="shared" si="15"/>
        <v>26.197263663392018</v>
      </c>
      <c r="J29" s="245">
        <v>93192.4</v>
      </c>
      <c r="K29" s="192">
        <f t="shared" si="16"/>
        <v>35.513907572472185</v>
      </c>
      <c r="L29" s="192">
        <f t="shared" si="17"/>
        <v>157.73880250913166</v>
      </c>
    </row>
    <row r="30" spans="1:12" s="13" customFormat="1">
      <c r="A30" s="25"/>
      <c r="B30" s="193"/>
      <c r="C30" s="193"/>
      <c r="D30" s="192"/>
      <c r="E30" s="193"/>
      <c r="F30" s="192"/>
      <c r="G30" s="193"/>
      <c r="H30" s="192"/>
      <c r="I30" s="192"/>
      <c r="J30" s="192"/>
      <c r="K30" s="192"/>
      <c r="L30" s="192"/>
    </row>
    <row r="31" spans="1:12" s="13" customFormat="1">
      <c r="A31" s="25" t="s">
        <v>44</v>
      </c>
      <c r="B31" s="192">
        <f>SUM(B6,B15,B25,B26)</f>
        <v>642749.80000000005</v>
      </c>
      <c r="C31" s="192">
        <f>SUM(C6,C15,C26)</f>
        <v>672086</v>
      </c>
      <c r="D31" s="192">
        <f t="shared" si="12"/>
        <v>104.56417100402054</v>
      </c>
      <c r="E31" s="192">
        <f>SUM(E6,E15,E26)</f>
        <v>634258.70000000007</v>
      </c>
      <c r="F31" s="192">
        <f t="shared" si="13"/>
        <v>94.371657793794256</v>
      </c>
      <c r="G31" s="192">
        <f>SUM(G6,G15,G26)</f>
        <v>444003.8</v>
      </c>
      <c r="H31" s="192">
        <f t="shared" si="14"/>
        <v>66.063539487506063</v>
      </c>
      <c r="I31" s="192">
        <f t="shared" si="15"/>
        <v>70.003580557901685</v>
      </c>
      <c r="J31" s="192">
        <f>SUM(J6,J15,J26)</f>
        <v>481973.2</v>
      </c>
      <c r="K31" s="192">
        <f t="shared" si="16"/>
        <v>71.713024821228231</v>
      </c>
      <c r="L31" s="192">
        <f t="shared" si="17"/>
        <v>108.55159347735312</v>
      </c>
    </row>
    <row r="32" spans="1:12" s="13" customFormat="1">
      <c r="A32" s="2"/>
      <c r="B32" s="133"/>
      <c r="C32" s="133"/>
      <c r="D32" s="134"/>
      <c r="E32" s="134"/>
      <c r="F32" s="134"/>
      <c r="G32" s="134"/>
      <c r="H32" s="134"/>
      <c r="I32" s="134"/>
      <c r="J32" s="134"/>
      <c r="K32" s="134"/>
      <c r="L32" s="134"/>
    </row>
    <row r="33" spans="1:3">
      <c r="A33" s="2"/>
      <c r="B33" s="2"/>
      <c r="C33" s="2"/>
    </row>
    <row r="34" spans="1:3">
      <c r="A34" s="2"/>
      <c r="B34" s="2"/>
      <c r="C34" s="2"/>
    </row>
    <row r="35" spans="1:3">
      <c r="A35" s="2"/>
      <c r="B35" s="2"/>
      <c r="C35" s="2"/>
    </row>
    <row r="36" spans="1:3">
      <c r="A36" s="2"/>
      <c r="B36" s="2"/>
      <c r="C36" s="2"/>
    </row>
  </sheetData>
  <mergeCells count="7">
    <mergeCell ref="A3:L3"/>
    <mergeCell ref="A4:A5"/>
    <mergeCell ref="E4:F4"/>
    <mergeCell ref="G4:I4"/>
    <mergeCell ref="J4:L4"/>
    <mergeCell ref="B4:B5"/>
    <mergeCell ref="C4:D4"/>
  </mergeCells>
  <phoneticPr fontId="8" type="noConversion"/>
  <pageMargins left="0.75" right="0.75" top="1" bottom="1" header="0.5" footer="0.5"/>
  <pageSetup paperSize="9" scale="80" orientation="landscape" verticalDpi="0" r:id="rId1"/>
  <headerFooter alignWithMargins="0">
    <oddFooter>&amp;R3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2:I34"/>
  <sheetViews>
    <sheetView topLeftCell="A13" workbookViewId="0">
      <selection activeCell="N18" sqref="N18"/>
    </sheetView>
  </sheetViews>
  <sheetFormatPr defaultRowHeight="12.75"/>
  <cols>
    <col min="1" max="1" width="24.85546875" customWidth="1"/>
    <col min="2" max="2" width="9.5703125" customWidth="1"/>
    <col min="3" max="3" width="8.85546875" customWidth="1"/>
    <col min="4" max="4" width="11.28515625" customWidth="1"/>
    <col min="5" max="5" width="7.85546875" customWidth="1"/>
    <col min="6" max="6" width="11.28515625" customWidth="1"/>
    <col min="7" max="7" width="11.5703125" customWidth="1"/>
  </cols>
  <sheetData>
    <row r="2" spans="1:9">
      <c r="G2" t="s">
        <v>80</v>
      </c>
    </row>
    <row r="3" spans="1:9" ht="18">
      <c r="A3" s="296" t="s">
        <v>234</v>
      </c>
      <c r="B3" s="296"/>
      <c r="C3" s="296"/>
      <c r="D3" s="296"/>
      <c r="E3" s="296"/>
      <c r="F3" s="296"/>
      <c r="G3" s="296"/>
    </row>
    <row r="4" spans="1:9" ht="18">
      <c r="A4" s="296" t="s">
        <v>317</v>
      </c>
      <c r="B4" s="296"/>
      <c r="C4" s="296"/>
      <c r="D4" s="296"/>
      <c r="E4" s="296"/>
      <c r="F4" s="296"/>
      <c r="G4" s="296"/>
    </row>
    <row r="5" spans="1:9" ht="18">
      <c r="A5" s="26"/>
      <c r="B5" s="26"/>
      <c r="C5" s="26"/>
      <c r="D5" s="26"/>
      <c r="E5" s="26"/>
      <c r="F5" s="26"/>
      <c r="G5" s="26"/>
    </row>
    <row r="6" spans="1:9">
      <c r="H6" t="s">
        <v>271</v>
      </c>
    </row>
    <row r="7" spans="1:9" ht="20.25" customHeight="1">
      <c r="A7" s="293"/>
      <c r="B7" s="294" t="s">
        <v>260</v>
      </c>
      <c r="C7" s="294"/>
      <c r="D7" s="294" t="s">
        <v>275</v>
      </c>
      <c r="E7" s="294"/>
      <c r="F7" s="294" t="s">
        <v>313</v>
      </c>
      <c r="G7" s="294"/>
      <c r="H7" s="280" t="s">
        <v>318</v>
      </c>
      <c r="I7" s="197"/>
    </row>
    <row r="8" spans="1:9" ht="78.75" customHeight="1">
      <c r="A8" s="293"/>
      <c r="B8" s="29" t="s">
        <v>7</v>
      </c>
      <c r="C8" s="28" t="s">
        <v>41</v>
      </c>
      <c r="D8" s="28" t="s">
        <v>7</v>
      </c>
      <c r="E8" s="28" t="s">
        <v>41</v>
      </c>
      <c r="F8" s="28" t="s">
        <v>7</v>
      </c>
      <c r="G8" s="28" t="s">
        <v>41</v>
      </c>
      <c r="H8" s="28" t="s">
        <v>7</v>
      </c>
      <c r="I8" s="28" t="s">
        <v>41</v>
      </c>
    </row>
    <row r="9" spans="1:9" ht="43.5" customHeight="1">
      <c r="A9" s="27" t="s">
        <v>76</v>
      </c>
      <c r="B9" s="246">
        <f>SUM(B10,B16)</f>
        <v>37452</v>
      </c>
      <c r="C9" s="132">
        <f>SUM(B9/B29)*100</f>
        <v>6.0071697235566317</v>
      </c>
      <c r="D9" s="246">
        <f>SUM(D10,D16)</f>
        <v>71343.8</v>
      </c>
      <c r="E9" s="132">
        <f>SUM(D9/D29)*100</f>
        <v>11.248375465720848</v>
      </c>
      <c r="F9" s="246">
        <f>SUM(F10,F16)</f>
        <v>66293.7</v>
      </c>
      <c r="G9" s="132">
        <f>SUM(F9/F29)*100</f>
        <v>14.93088572665369</v>
      </c>
      <c r="H9" s="246">
        <f>SUM(H10,H16)</f>
        <v>68674.7</v>
      </c>
      <c r="I9" s="132">
        <f>SUM(H9/H29)*100</f>
        <v>14.248655319424399</v>
      </c>
    </row>
    <row r="10" spans="1:9" ht="19.5" customHeight="1">
      <c r="A10" s="9" t="s">
        <v>27</v>
      </c>
      <c r="B10" s="132">
        <f>SUM(B11:B15)</f>
        <v>28213</v>
      </c>
      <c r="C10" s="132">
        <f>SUM(B10/B29)*100</f>
        <v>4.5252664586858709</v>
      </c>
      <c r="D10" s="132">
        <f>SUM(D11:D15)</f>
        <v>62298.2</v>
      </c>
      <c r="E10" s="132">
        <f>SUM(D10/D29)*100</f>
        <v>9.822206616952986</v>
      </c>
      <c r="F10" s="132">
        <f>SUM(F11:F15)</f>
        <v>56934.5</v>
      </c>
      <c r="G10" s="132">
        <f>SUM(F10/F29)*100</f>
        <v>12.822975839395969</v>
      </c>
      <c r="H10" s="132">
        <f>SUM(H11:H15)</f>
        <v>58989</v>
      </c>
      <c r="I10" s="132">
        <f>SUM(H10/H29)*100</f>
        <v>12.239062254913758</v>
      </c>
    </row>
    <row r="11" spans="1:9" ht="27" customHeight="1">
      <c r="A11" s="6" t="s">
        <v>28</v>
      </c>
      <c r="B11" s="245">
        <v>22190</v>
      </c>
      <c r="C11" s="245">
        <f>SUM(B11/B29)*100</f>
        <v>3.5591983382922585</v>
      </c>
      <c r="D11" s="245">
        <v>55573.1</v>
      </c>
      <c r="E11" s="245">
        <f>SUM(D11/D29)*100</f>
        <v>8.7618979447976031</v>
      </c>
      <c r="F11" s="245">
        <v>49920.6</v>
      </c>
      <c r="G11" s="245">
        <f>SUM(F11/F29)*100</f>
        <v>11.243282152089689</v>
      </c>
      <c r="H11" s="130">
        <v>51907.5</v>
      </c>
      <c r="I11" s="132">
        <f>SUM(H11/H29)*100</f>
        <v>10.769789689551203</v>
      </c>
    </row>
    <row r="12" spans="1:9" ht="29.25" customHeight="1">
      <c r="A12" s="6" t="s">
        <v>70</v>
      </c>
      <c r="B12" s="245">
        <v>3550</v>
      </c>
      <c r="C12" s="245">
        <f>SUM(B12/B29)*100</f>
        <v>0.56940757552670196</v>
      </c>
      <c r="D12" s="245">
        <v>3759.6</v>
      </c>
      <c r="E12" s="245">
        <f>SUM(D12/D29)*100</f>
        <v>0.59275497521752551</v>
      </c>
      <c r="F12" s="245">
        <v>3940.1</v>
      </c>
      <c r="G12" s="245">
        <f>SUM(F12/F29)*100</f>
        <v>0.8874023150252317</v>
      </c>
      <c r="H12" s="247">
        <v>4109.5</v>
      </c>
      <c r="I12" s="132">
        <f>SUM(H12/H29)*100</f>
        <v>0.85264076923779164</v>
      </c>
    </row>
    <row r="13" spans="1:9" ht="15" customHeight="1">
      <c r="A13" s="6" t="s">
        <v>71</v>
      </c>
      <c r="B13" s="245">
        <v>73</v>
      </c>
      <c r="C13" s="245">
        <f>SUM(B13/B29)*100</f>
        <v>1.1708944510830772E-2</v>
      </c>
      <c r="D13" s="245">
        <v>87.7</v>
      </c>
      <c r="E13" s="245">
        <f>SUM(D13/D29)*100</f>
        <v>1.3827165476799923E-2</v>
      </c>
      <c r="F13" s="245">
        <v>90.8</v>
      </c>
      <c r="G13" s="245">
        <f>SUM(F13/F29)*100</f>
        <v>2.0450275425570683E-2</v>
      </c>
      <c r="H13" s="130">
        <v>94</v>
      </c>
      <c r="I13" s="132">
        <f>SUM(H13/H29)*100</f>
        <v>1.9503159096812852E-2</v>
      </c>
    </row>
    <row r="14" spans="1:9" ht="15" customHeight="1">
      <c r="A14" s="6" t="s">
        <v>243</v>
      </c>
      <c r="B14" s="245">
        <v>1872</v>
      </c>
      <c r="C14" s="245">
        <f>SUM(B14/B29)*100</f>
        <v>0.30026224827774256</v>
      </c>
      <c r="D14" s="245">
        <v>2320.8000000000002</v>
      </c>
      <c r="E14" s="245">
        <f>SUM(D14/D29)*100</f>
        <v>0.3659074759242561</v>
      </c>
      <c r="F14" s="245">
        <v>2426</v>
      </c>
      <c r="G14" s="245"/>
      <c r="H14" s="247">
        <v>2321</v>
      </c>
      <c r="I14" s="132"/>
    </row>
    <row r="15" spans="1:9" ht="15" customHeight="1">
      <c r="A15" s="6" t="s">
        <v>60</v>
      </c>
      <c r="B15" s="251">
        <v>528</v>
      </c>
      <c r="C15" s="245">
        <f>SUM(B15/B29)*100</f>
        <v>8.4689352078337651E-2</v>
      </c>
      <c r="D15" s="245">
        <v>557</v>
      </c>
      <c r="E15" s="245">
        <f>SUM(D15/D29)*100</f>
        <v>8.7819055536802249E-2</v>
      </c>
      <c r="F15" s="245">
        <v>557</v>
      </c>
      <c r="G15" s="245">
        <f>SUM(F15/F29)*100</f>
        <v>0.1254493767846131</v>
      </c>
      <c r="H15" s="130">
        <v>557</v>
      </c>
      <c r="I15" s="132">
        <f>SUM(H15/H29)*100</f>
        <v>0.11556659166941231</v>
      </c>
    </row>
    <row r="16" spans="1:9" ht="18.75" customHeight="1">
      <c r="A16" s="9" t="s">
        <v>29</v>
      </c>
      <c r="B16" s="132">
        <f>SUM(B17:B24)</f>
        <v>9239</v>
      </c>
      <c r="C16" s="132">
        <f>SUM(B16/B29)*100</f>
        <v>1.4819032648707604</v>
      </c>
      <c r="D16" s="132">
        <f>SUM(D17:D24)</f>
        <v>9045.6</v>
      </c>
      <c r="E16" s="132">
        <f>SUM(D16/D29)*100</f>
        <v>1.4261688487678608</v>
      </c>
      <c r="F16" s="132">
        <f>SUM(F17:F24)</f>
        <v>9359.1999999999989</v>
      </c>
      <c r="G16" s="132">
        <f>SUM(F16/F29)*100</f>
        <v>2.1079098872577218</v>
      </c>
      <c r="H16" s="132">
        <f>SUM(H17:H24)</f>
        <v>9685.7000000000007</v>
      </c>
      <c r="I16" s="132">
        <f>SUM(H16/H29)*100</f>
        <v>2.009593064510641</v>
      </c>
    </row>
    <row r="17" spans="1:9" ht="30" customHeight="1">
      <c r="A17" s="6" t="s">
        <v>30</v>
      </c>
      <c r="B17" s="245">
        <v>1386</v>
      </c>
      <c r="C17" s="245">
        <f>SUM(B17/B29)*100</f>
        <v>0.22230954920563631</v>
      </c>
      <c r="D17" s="245">
        <v>1200.5999999999999</v>
      </c>
      <c r="E17" s="245">
        <f>SUM(D17/D29)*100</f>
        <v>0.18929184574054714</v>
      </c>
      <c r="F17" s="245">
        <v>1200.5999999999999</v>
      </c>
      <c r="G17" s="245">
        <f>SUM(F17/F29)*100</f>
        <v>0.27040309114471545</v>
      </c>
      <c r="H17" s="247">
        <v>1200.5999999999999</v>
      </c>
      <c r="I17" s="132">
        <f>SUM(H17/H29*100)</f>
        <v>0.24910098735780326</v>
      </c>
    </row>
    <row r="18" spans="1:9" ht="30" customHeight="1">
      <c r="A18" s="6" t="s">
        <v>47</v>
      </c>
      <c r="B18" s="245">
        <v>152</v>
      </c>
      <c r="C18" s="245">
        <f>SUM(B18/B29)*100</f>
        <v>2.4380268022551749E-2</v>
      </c>
      <c r="D18" s="245">
        <v>202.2</v>
      </c>
      <c r="E18" s="245">
        <f>SUM(D18/D29)*100</f>
        <v>3.1879736139212592E-2</v>
      </c>
      <c r="F18" s="245">
        <v>202.2</v>
      </c>
      <c r="G18" s="245">
        <f>SUM(F18/F29)*100</f>
        <v>4.5540150782493301E-2</v>
      </c>
      <c r="H18" s="130">
        <v>202.2</v>
      </c>
      <c r="I18" s="132">
        <f>SUM(H18/H29)*100</f>
        <v>4.1952540099739977E-2</v>
      </c>
    </row>
    <row r="19" spans="1:9" ht="30" customHeight="1">
      <c r="A19" s="6" t="s">
        <v>72</v>
      </c>
      <c r="B19" s="245">
        <v>857</v>
      </c>
      <c r="C19" s="245">
        <f>SUM(B19/B29)*100</f>
        <v>0.13745980062715032</v>
      </c>
      <c r="D19" s="245">
        <v>592</v>
      </c>
      <c r="E19" s="245">
        <f>SUM(D19/D29)*100</f>
        <v>9.3337308577714412E-2</v>
      </c>
      <c r="F19" s="245">
        <v>620.4</v>
      </c>
      <c r="G19" s="245">
        <f>SUM(F19/F29)*100</f>
        <v>0.13972853385489042</v>
      </c>
      <c r="H19" s="247">
        <v>647</v>
      </c>
      <c r="I19" s="132">
        <f>SUM(H19/H29)*100</f>
        <v>0.13423982910253102</v>
      </c>
    </row>
    <row r="20" spans="1:9" ht="30" customHeight="1">
      <c r="A20" s="6" t="s">
        <v>73</v>
      </c>
      <c r="B20" s="251">
        <v>345</v>
      </c>
      <c r="C20" s="245">
        <f>SUM(B20/B29)*100</f>
        <v>5.533679255118653E-2</v>
      </c>
      <c r="D20" s="245">
        <v>0</v>
      </c>
      <c r="E20" s="245">
        <f>SUM(D20/D29)*100</f>
        <v>0</v>
      </c>
      <c r="F20" s="245">
        <v>0</v>
      </c>
      <c r="G20" s="245">
        <f>SUM(F20/F29)*100</f>
        <v>0</v>
      </c>
      <c r="H20" s="130">
        <v>0</v>
      </c>
      <c r="I20" s="132">
        <f>SUM(H20/H29)*100</f>
        <v>0</v>
      </c>
    </row>
    <row r="21" spans="1:9" ht="29.25" customHeight="1">
      <c r="A21" s="6" t="s">
        <v>31</v>
      </c>
      <c r="B21" s="245">
        <v>5625</v>
      </c>
      <c r="C21" s="245">
        <f>SUM(B21/B29)*100</f>
        <v>0.90223031333456305</v>
      </c>
      <c r="D21" s="245">
        <v>5970</v>
      </c>
      <c r="E21" s="245">
        <f>SUM(D21/D29)*100</f>
        <v>0.94125630440701868</v>
      </c>
      <c r="F21" s="245">
        <v>6255.2</v>
      </c>
      <c r="G21" s="245">
        <f>SUM(F21/F29)*100</f>
        <v>1.4088167713879927</v>
      </c>
      <c r="H21" s="247">
        <v>6555.1</v>
      </c>
      <c r="I21" s="132">
        <f>SUM(H21/H29)*100</f>
        <v>1.3600548744204035</v>
      </c>
    </row>
    <row r="22" spans="1:9" ht="29.25" customHeight="1">
      <c r="A22" s="6" t="s">
        <v>74</v>
      </c>
      <c r="B22" s="245">
        <v>0</v>
      </c>
      <c r="C22" s="245">
        <f>SUM(B22/B29)*100</f>
        <v>0</v>
      </c>
      <c r="D22" s="245">
        <v>0</v>
      </c>
      <c r="E22" s="245">
        <f>SUM(D22/D29)*100</f>
        <v>0</v>
      </c>
      <c r="F22" s="245">
        <v>0</v>
      </c>
      <c r="G22" s="245">
        <f>SUM(F22/F29)*100</f>
        <v>0</v>
      </c>
      <c r="H22" s="130">
        <v>0</v>
      </c>
      <c r="I22" s="132">
        <f>SUM(H22/H29*100)</f>
        <v>0</v>
      </c>
    </row>
    <row r="23" spans="1:9" ht="29.25" customHeight="1">
      <c r="A23" s="6" t="s">
        <v>53</v>
      </c>
      <c r="B23" s="245">
        <v>874</v>
      </c>
      <c r="C23" s="245">
        <f>SUM(B23/B29)*100</f>
        <v>0.14018654112967255</v>
      </c>
      <c r="D23" s="245">
        <v>1066.8</v>
      </c>
      <c r="E23" s="245">
        <f>SUM(D23/D29)*100</f>
        <v>0.16819635268700292</v>
      </c>
      <c r="F23" s="245">
        <v>1066.8</v>
      </c>
      <c r="G23" s="245">
        <f>SUM(F23/F29)*100</f>
        <v>0.24026821392069164</v>
      </c>
      <c r="H23" s="130">
        <v>1066.8</v>
      </c>
      <c r="I23" s="132">
        <f>SUM(H23/H29)*100</f>
        <v>0.2213401077072335</v>
      </c>
    </row>
    <row r="24" spans="1:9" ht="29.25" customHeight="1">
      <c r="A24" s="6" t="s">
        <v>229</v>
      </c>
      <c r="B24" s="245">
        <v>0</v>
      </c>
      <c r="C24" s="245">
        <f>SUM(B24/B29)*100</f>
        <v>0</v>
      </c>
      <c r="D24" s="245">
        <v>14</v>
      </c>
      <c r="E24" s="245">
        <f>SUM(D24/D29)*100</f>
        <v>2.2073012163648679E-3</v>
      </c>
      <c r="F24" s="245">
        <v>14</v>
      </c>
      <c r="G24" s="245">
        <f>SUM(F24/F29)*100</f>
        <v>3.1531261669382111E-3</v>
      </c>
      <c r="H24" s="247">
        <v>14</v>
      </c>
      <c r="I24" s="132">
        <f>SUM(H24/H29)*100</f>
        <v>2.9047258229295738E-3</v>
      </c>
    </row>
    <row r="25" spans="1:9" ht="32.25" customHeight="1">
      <c r="A25" s="9" t="s">
        <v>46</v>
      </c>
      <c r="B25" s="132">
        <v>586003</v>
      </c>
      <c r="C25" s="132">
        <f>SUM(B25/B29)*100</f>
        <v>93.992830276443371</v>
      </c>
      <c r="D25" s="132">
        <v>562914.9</v>
      </c>
      <c r="E25" s="132">
        <f>SUM(D25/D29)*100</f>
        <v>88.751624534279145</v>
      </c>
      <c r="F25" s="132">
        <v>377710.1</v>
      </c>
      <c r="G25" s="132">
        <f>SUM(F25/F29)*100</f>
        <v>85.069114273346301</v>
      </c>
      <c r="H25" s="132">
        <v>413298.5</v>
      </c>
      <c r="I25" s="132">
        <f>SUM(H25/H29)*100</f>
        <v>85.751344680575599</v>
      </c>
    </row>
    <row r="26" spans="1:9" ht="21" customHeight="1">
      <c r="A26" s="16" t="s">
        <v>295</v>
      </c>
      <c r="B26" s="245">
        <v>90282.7</v>
      </c>
      <c r="C26" s="245">
        <f>SUM(B26/B29)*100</f>
        <v>14.48102910394495</v>
      </c>
      <c r="D26" s="245">
        <v>80795.5</v>
      </c>
      <c r="E26" s="245">
        <f>SUM(D26/D29)*100</f>
        <v>12.738571816200551</v>
      </c>
      <c r="F26" s="245">
        <v>53224.9</v>
      </c>
      <c r="G26" s="132">
        <f>SUM(F26/F29)*100</f>
        <v>11.987487494476399</v>
      </c>
      <c r="H26" s="247">
        <v>55974.5</v>
      </c>
      <c r="I26" s="132">
        <f>SUM(H26/H29)*100</f>
        <v>11.613612541112243</v>
      </c>
    </row>
    <row r="27" spans="1:9" ht="22.5" customHeight="1">
      <c r="A27" s="16" t="s">
        <v>296</v>
      </c>
      <c r="B27" s="245">
        <v>240515</v>
      </c>
      <c r="C27" s="245">
        <f>SUM(B27/B29)*100</f>
        <v>38.577764233184432</v>
      </c>
      <c r="D27" s="245">
        <v>253778.1</v>
      </c>
      <c r="E27" s="245">
        <f>SUM(D27/D29)*100</f>
        <v>40.011764915483219</v>
      </c>
      <c r="F27" s="245">
        <v>258989.7</v>
      </c>
      <c r="G27" s="132">
        <f>SUM(F27/F29)*100</f>
        <v>58.330514288391235</v>
      </c>
      <c r="H27" s="130">
        <v>257598.8</v>
      </c>
      <c r="I27" s="132">
        <f>SUM(H27/H29)*100</f>
        <v>53.446706165405047</v>
      </c>
    </row>
    <row r="28" spans="1:9" ht="24" customHeight="1">
      <c r="A28" s="16" t="s">
        <v>297</v>
      </c>
      <c r="B28" s="245">
        <v>247596.9</v>
      </c>
      <c r="C28" s="245">
        <f>SUM(B28/B29)*100</f>
        <v>39.713676207585145</v>
      </c>
      <c r="D28" s="245">
        <v>225520.5</v>
      </c>
      <c r="E28" s="245">
        <f>SUM(D28/D29)*100</f>
        <v>35.556548140372371</v>
      </c>
      <c r="F28" s="245">
        <v>59080.2</v>
      </c>
      <c r="G28" s="132">
        <f>SUM(F28/F29)*100</f>
        <v>13.306237469138777</v>
      </c>
      <c r="H28" s="245">
        <v>93192.4</v>
      </c>
      <c r="I28" s="132">
        <f>SUM(H28/H29)*100</f>
        <v>19.335597912912998</v>
      </c>
    </row>
    <row r="29" spans="1:9" ht="24" customHeight="1">
      <c r="A29" s="18" t="s">
        <v>44</v>
      </c>
      <c r="B29" s="132">
        <f t="shared" ref="B29:H29" si="0">SUM(B10,B16,B25)</f>
        <v>623455</v>
      </c>
      <c r="C29" s="132">
        <f t="shared" si="0"/>
        <v>100</v>
      </c>
      <c r="D29" s="132">
        <f t="shared" si="0"/>
        <v>634258.70000000007</v>
      </c>
      <c r="E29" s="132">
        <f t="shared" si="0"/>
        <v>99.999999999999986</v>
      </c>
      <c r="F29" s="132">
        <f t="shared" si="0"/>
        <v>444003.8</v>
      </c>
      <c r="G29" s="132">
        <f t="shared" si="0"/>
        <v>100</v>
      </c>
      <c r="H29" s="132">
        <f t="shared" si="0"/>
        <v>481973.2</v>
      </c>
      <c r="I29" s="132">
        <f>SUM(H29/H29)*100</f>
        <v>100</v>
      </c>
    </row>
    <row r="30" spans="1:9">
      <c r="A30" s="2"/>
      <c r="C30" s="17"/>
    </row>
    <row r="31" spans="1:9">
      <c r="A31" s="2"/>
    </row>
    <row r="32" spans="1:9">
      <c r="A32" s="2"/>
    </row>
    <row r="33" spans="1:1">
      <c r="A33" s="2"/>
    </row>
    <row r="34" spans="1:1">
      <c r="A34" s="2"/>
    </row>
  </sheetData>
  <mergeCells count="6">
    <mergeCell ref="A3:G3"/>
    <mergeCell ref="A4:G4"/>
    <mergeCell ref="A7:A8"/>
    <mergeCell ref="B7:C7"/>
    <mergeCell ref="D7:E7"/>
    <mergeCell ref="F7:G7"/>
  </mergeCells>
  <phoneticPr fontId="8" type="noConversion"/>
  <pageMargins left="0.75" right="0.75" top="1" bottom="1" header="0.5" footer="0.5"/>
  <pageSetup paperSize="9" scale="80" orientation="portrait" verticalDpi="0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V94"/>
  <sheetViews>
    <sheetView topLeftCell="A26" zoomScaleNormal="100" workbookViewId="0">
      <selection activeCell="I48" sqref="I48"/>
    </sheetView>
  </sheetViews>
  <sheetFormatPr defaultRowHeight="12.75"/>
  <cols>
    <col min="1" max="1" width="16.7109375" style="189" customWidth="1"/>
    <col min="2" max="2" width="41.5703125" style="188" customWidth="1"/>
    <col min="3" max="3" width="3.5703125" style="138" hidden="1" customWidth="1"/>
    <col min="4" max="4" width="9" style="138" customWidth="1"/>
    <col min="5" max="5" width="8.7109375" style="138" customWidth="1"/>
    <col min="6" max="6" width="7.28515625" style="138" hidden="1" customWidth="1"/>
    <col min="7" max="7" width="9" style="138" customWidth="1"/>
    <col min="8" max="8" width="6.7109375" style="138" hidden="1" customWidth="1"/>
    <col min="9" max="9" width="8.5703125" style="138" customWidth="1"/>
    <col min="10" max="10" width="7" style="138" hidden="1" customWidth="1"/>
    <col min="11" max="11" width="9.85546875" style="138" hidden="1" customWidth="1"/>
    <col min="12" max="12" width="10" style="138" hidden="1" customWidth="1"/>
    <col min="13" max="13" width="8.85546875" style="138" customWidth="1"/>
    <col min="14" max="14" width="7.7109375" style="138" hidden="1" customWidth="1"/>
    <col min="15" max="15" width="8.28515625" style="138" customWidth="1"/>
    <col min="16" max="16" width="8" style="138" customWidth="1"/>
    <col min="17" max="17" width="8.42578125" style="138" customWidth="1"/>
    <col min="18" max="18" width="8.85546875" style="138" customWidth="1"/>
    <col min="19" max="19" width="8.7109375" style="138" customWidth="1"/>
    <col min="20" max="20" width="8.85546875" style="138" customWidth="1"/>
    <col min="21" max="22" width="10" style="138" hidden="1" customWidth="1"/>
    <col min="23" max="16384" width="9.140625" style="138"/>
  </cols>
  <sheetData>
    <row r="1" spans="1:22" s="136" customFormat="1" ht="49.5" customHeight="1">
      <c r="A1" s="135"/>
      <c r="E1" s="304"/>
      <c r="F1" s="304"/>
      <c r="G1" s="304"/>
      <c r="H1" s="137"/>
      <c r="R1" s="305" t="s">
        <v>81</v>
      </c>
      <c r="S1" s="305"/>
      <c r="T1" s="305"/>
    </row>
    <row r="2" spans="1:22" ht="30.75" customHeight="1">
      <c r="A2" s="306" t="s">
        <v>343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</row>
    <row r="3" spans="1:22" ht="30.75" customHeight="1">
      <c r="A3" s="307" t="s">
        <v>166</v>
      </c>
      <c r="B3" s="308" t="s">
        <v>167</v>
      </c>
      <c r="C3" s="139" t="s">
        <v>168</v>
      </c>
      <c r="D3" s="271" t="s">
        <v>284</v>
      </c>
      <c r="E3" s="309" t="s">
        <v>260</v>
      </c>
      <c r="F3" s="309"/>
      <c r="G3" s="309"/>
      <c r="H3" s="309"/>
      <c r="I3" s="309"/>
      <c r="J3" s="140"/>
      <c r="K3" s="310" t="s">
        <v>275</v>
      </c>
      <c r="L3" s="311"/>
      <c r="M3" s="312"/>
      <c r="N3" s="140"/>
      <c r="O3" s="313" t="s">
        <v>319</v>
      </c>
      <c r="P3" s="313"/>
      <c r="Q3" s="313" t="s">
        <v>320</v>
      </c>
      <c r="R3" s="313"/>
      <c r="S3" s="313" t="s">
        <v>321</v>
      </c>
      <c r="T3" s="313"/>
      <c r="U3" s="139" t="s">
        <v>42</v>
      </c>
      <c r="V3" s="139" t="s">
        <v>169</v>
      </c>
    </row>
    <row r="4" spans="1:22" s="144" customFormat="1" ht="70.5" customHeight="1">
      <c r="A4" s="307"/>
      <c r="B4" s="308"/>
      <c r="C4" s="141" t="s">
        <v>170</v>
      </c>
      <c r="D4" s="272" t="s">
        <v>322</v>
      </c>
      <c r="E4" s="272" t="s">
        <v>323</v>
      </c>
      <c r="F4" s="141" t="s">
        <v>171</v>
      </c>
      <c r="G4" s="272" t="s">
        <v>324</v>
      </c>
      <c r="H4" s="141" t="s">
        <v>171</v>
      </c>
      <c r="I4" s="141" t="s">
        <v>172</v>
      </c>
      <c r="J4" s="141" t="s">
        <v>171</v>
      </c>
      <c r="K4" s="141" t="s">
        <v>173</v>
      </c>
      <c r="L4" s="141" t="s">
        <v>174</v>
      </c>
      <c r="M4" s="141" t="s">
        <v>277</v>
      </c>
      <c r="N4" s="141" t="s">
        <v>171</v>
      </c>
      <c r="O4" s="142" t="s">
        <v>24</v>
      </c>
      <c r="P4" s="143" t="s">
        <v>176</v>
      </c>
      <c r="Q4" s="142" t="s">
        <v>24</v>
      </c>
      <c r="R4" s="143" t="s">
        <v>176</v>
      </c>
      <c r="S4" s="142" t="s">
        <v>24</v>
      </c>
      <c r="T4" s="143" t="s">
        <v>176</v>
      </c>
      <c r="U4" s="141" t="s">
        <v>175</v>
      </c>
      <c r="V4" s="141" t="s">
        <v>175</v>
      </c>
    </row>
    <row r="5" spans="1:22" s="146" customFormat="1" ht="10.5" customHeight="1">
      <c r="A5" s="141">
        <v>1</v>
      </c>
      <c r="B5" s="141">
        <v>2</v>
      </c>
      <c r="C5" s="141">
        <v>13</v>
      </c>
      <c r="D5" s="141">
        <v>3</v>
      </c>
      <c r="E5" s="141">
        <v>4</v>
      </c>
      <c r="F5" s="141">
        <v>6</v>
      </c>
      <c r="G5" s="141">
        <v>5</v>
      </c>
      <c r="H5" s="141">
        <v>8</v>
      </c>
      <c r="I5" s="145">
        <v>6</v>
      </c>
      <c r="J5" s="145">
        <v>10</v>
      </c>
      <c r="K5" s="145"/>
      <c r="L5" s="145"/>
      <c r="M5" s="145">
        <v>7</v>
      </c>
      <c r="N5" s="145"/>
      <c r="O5" s="145">
        <v>8</v>
      </c>
      <c r="P5" s="145">
        <v>9</v>
      </c>
      <c r="Q5" s="145">
        <v>10</v>
      </c>
      <c r="R5" s="145">
        <v>11</v>
      </c>
      <c r="S5" s="145">
        <v>12</v>
      </c>
      <c r="T5" s="145">
        <v>13</v>
      </c>
      <c r="U5" s="145">
        <v>14</v>
      </c>
      <c r="V5" s="145">
        <v>15</v>
      </c>
    </row>
    <row r="6" spans="1:22" ht="20.25" customHeight="1">
      <c r="A6" s="147" t="s">
        <v>177</v>
      </c>
      <c r="B6" s="148" t="s">
        <v>178</v>
      </c>
      <c r="C6" s="149" t="e">
        <f xml:space="preserve"> SUM(#REF!,C9,#REF!,#REF!,C10,C11,#REF!,#REF!,#REF!,#REF!,C12,C14,#REF!,#REF!,#REF!,#REF!,C32,C33,#REF!,C34,C35,#REF!,#REF!,C36,C37)</f>
        <v>#REF!</v>
      </c>
      <c r="D6" s="149">
        <f t="shared" ref="D6:J6" si="0">D7+D25</f>
        <v>37115.199999999997</v>
      </c>
      <c r="E6" s="149">
        <f t="shared" si="0"/>
        <v>37452</v>
      </c>
      <c r="F6" s="149" t="e">
        <f t="shared" si="0"/>
        <v>#REF!</v>
      </c>
      <c r="G6" s="149">
        <f t="shared" si="0"/>
        <v>26877</v>
      </c>
      <c r="H6" s="149" t="e">
        <f t="shared" si="0"/>
        <v>#REF!</v>
      </c>
      <c r="I6" s="149">
        <f t="shared" si="0"/>
        <v>36133</v>
      </c>
      <c r="J6" s="149" t="e">
        <f t="shared" si="0"/>
        <v>#REF!</v>
      </c>
      <c r="K6" s="149"/>
      <c r="L6" s="149"/>
      <c r="M6" s="149">
        <f>M7+M25</f>
        <v>71343.8</v>
      </c>
      <c r="N6" s="149"/>
      <c r="O6" s="149">
        <f>M6-D6</f>
        <v>34228.600000000006</v>
      </c>
      <c r="P6" s="150">
        <f>M6/D6</f>
        <v>1.9222259343880677</v>
      </c>
      <c r="Q6" s="149">
        <f>M6-E6</f>
        <v>33891.800000000003</v>
      </c>
      <c r="R6" s="150">
        <f>M6/E6</f>
        <v>1.9049396560931326</v>
      </c>
      <c r="S6" s="149">
        <f>M6-I6</f>
        <v>35210.800000000003</v>
      </c>
      <c r="T6" s="150">
        <f>M6/I6</f>
        <v>1.9744776243323279</v>
      </c>
      <c r="U6" s="149">
        <v>14281965.800000001</v>
      </c>
      <c r="V6" s="149">
        <v>15165631.949999999</v>
      </c>
    </row>
    <row r="7" spans="1:22" ht="10.5" customHeight="1">
      <c r="A7" s="147"/>
      <c r="B7" s="151" t="s">
        <v>179</v>
      </c>
      <c r="C7" s="149" t="e">
        <f>SUM(C9:C14)-#REF!-#REF!-#REF!</f>
        <v>#REF!</v>
      </c>
      <c r="D7" s="149">
        <f>SUM(D9:D14)</f>
        <v>27723</v>
      </c>
      <c r="E7" s="149">
        <f>SUM(E9:E14)</f>
        <v>28213</v>
      </c>
      <c r="F7" s="149"/>
      <c r="G7" s="149">
        <f>SUM(G9:G14)</f>
        <v>20166</v>
      </c>
      <c r="H7" s="149" t="e">
        <f>SUM(H9:H14)-#REF!-#REF!-#REF!</f>
        <v>#REF!</v>
      </c>
      <c r="I7" s="149">
        <f>SUM(I9:I14)</f>
        <v>26699</v>
      </c>
      <c r="J7" s="149" t="e">
        <f>#REF!+J9+#REF!+#REF!+J10+J11+#REF!+#REF!+#REF!+#REF!+J12+J14</f>
        <v>#REF!</v>
      </c>
      <c r="K7" s="149" t="e">
        <f>#REF!+K9+#REF!+#REF!+K10+K11+#REF!+#REF!+#REF!+#REF!+K12+K14</f>
        <v>#REF!</v>
      </c>
      <c r="L7" s="149"/>
      <c r="M7" s="149">
        <f>SUM(M9:M14)</f>
        <v>62298.2</v>
      </c>
      <c r="N7" s="149"/>
      <c r="O7" s="149">
        <f t="shared" ref="O7:O44" si="1">M7-D7</f>
        <v>34575.199999999997</v>
      </c>
      <c r="P7" s="150">
        <f t="shared" ref="P7:P44" si="2">M7/D7</f>
        <v>2.2471666125599681</v>
      </c>
      <c r="Q7" s="149">
        <f t="shared" ref="Q7:Q44" si="3">M7-E7</f>
        <v>34085.199999999997</v>
      </c>
      <c r="R7" s="150">
        <f t="shared" ref="R7:R44" si="4">M7/E7</f>
        <v>2.2081380923687659</v>
      </c>
      <c r="S7" s="149">
        <f t="shared" ref="S7:S43" si="5">M7-I7</f>
        <v>35599.199999999997</v>
      </c>
      <c r="T7" s="150">
        <f t="shared" ref="T7:T43" si="6">M7/I7</f>
        <v>2.3333533091127006</v>
      </c>
      <c r="U7" s="149"/>
      <c r="V7" s="149"/>
    </row>
    <row r="8" spans="1:22" ht="10.5" customHeight="1">
      <c r="A8" s="147"/>
      <c r="B8" s="151" t="s">
        <v>180</v>
      </c>
      <c r="C8" s="150" t="e">
        <f>PRODUCT(C7,1/C48)</f>
        <v>#REF!</v>
      </c>
      <c r="D8" s="150">
        <f t="shared" ref="D8:J8" si="7">D7/D48</f>
        <v>4.3977412142734096E-2</v>
      </c>
      <c r="E8" s="150">
        <f t="shared" si="7"/>
        <v>4.5252664586858712E-2</v>
      </c>
      <c r="F8" s="150" t="e">
        <f t="shared" si="7"/>
        <v>#DIV/0!</v>
      </c>
      <c r="G8" s="150">
        <f t="shared" si="7"/>
        <v>4.4897441206526896E-2</v>
      </c>
      <c r="H8" s="150" t="e">
        <f t="shared" si="7"/>
        <v>#REF!</v>
      </c>
      <c r="I8" s="150">
        <f t="shared" si="7"/>
        <v>3.9725570834684844E-2</v>
      </c>
      <c r="J8" s="150" t="e">
        <f t="shared" si="7"/>
        <v>#REF!</v>
      </c>
      <c r="K8" s="150"/>
      <c r="L8" s="150"/>
      <c r="M8" s="150">
        <f>M7/M48</f>
        <v>9.8222066169529859E-2</v>
      </c>
      <c r="N8" s="150" t="e">
        <f>N7/N48</f>
        <v>#DIV/0!</v>
      </c>
      <c r="O8" s="150"/>
      <c r="P8" s="150"/>
      <c r="Q8" s="150"/>
      <c r="R8" s="150"/>
      <c r="S8" s="150"/>
      <c r="T8" s="150"/>
      <c r="U8" s="150"/>
      <c r="V8" s="150"/>
    </row>
    <row r="9" spans="1:22" s="158" customFormat="1" ht="15" customHeight="1">
      <c r="A9" s="152" t="s">
        <v>298</v>
      </c>
      <c r="B9" s="153" t="s">
        <v>181</v>
      </c>
      <c r="C9" s="154">
        <v>4880621.301</v>
      </c>
      <c r="D9" s="155">
        <v>21889</v>
      </c>
      <c r="E9" s="156">
        <v>22190</v>
      </c>
      <c r="F9" s="156"/>
      <c r="G9" s="156">
        <v>15137</v>
      </c>
      <c r="H9" s="156"/>
      <c r="I9" s="156">
        <v>20466</v>
      </c>
      <c r="J9" s="156"/>
      <c r="K9" s="156">
        <f>6900000-6900000*1.7%</f>
        <v>6782700</v>
      </c>
      <c r="L9" s="156">
        <v>6968635</v>
      </c>
      <c r="M9" s="156">
        <v>55573.1</v>
      </c>
      <c r="N9" s="156"/>
      <c r="O9" s="154">
        <f t="shared" si="1"/>
        <v>33684.1</v>
      </c>
      <c r="P9" s="157">
        <f t="shared" si="2"/>
        <v>2.5388597012197907</v>
      </c>
      <c r="Q9" s="154">
        <f t="shared" si="3"/>
        <v>33383.1</v>
      </c>
      <c r="R9" s="157">
        <f t="shared" si="4"/>
        <v>2.5044209103199639</v>
      </c>
      <c r="S9" s="154">
        <f t="shared" si="5"/>
        <v>35107.1</v>
      </c>
      <c r="T9" s="157">
        <f t="shared" si="6"/>
        <v>2.7153864946740938</v>
      </c>
      <c r="U9" s="156"/>
      <c r="V9" s="156"/>
    </row>
    <row r="10" spans="1:22" s="158" customFormat="1" ht="27.75" customHeight="1">
      <c r="A10" s="152" t="s">
        <v>299</v>
      </c>
      <c r="B10" s="153" t="s">
        <v>182</v>
      </c>
      <c r="C10" s="154">
        <v>291986.163</v>
      </c>
      <c r="D10" s="155">
        <v>3562</v>
      </c>
      <c r="E10" s="156">
        <v>3550</v>
      </c>
      <c r="F10" s="156"/>
      <c r="G10" s="156">
        <v>2678</v>
      </c>
      <c r="H10" s="156"/>
      <c r="I10" s="156">
        <v>3495</v>
      </c>
      <c r="J10" s="156"/>
      <c r="K10" s="156">
        <v>682500</v>
      </c>
      <c r="L10" s="156">
        <v>740180</v>
      </c>
      <c r="M10" s="156">
        <v>3759.6</v>
      </c>
      <c r="N10" s="156"/>
      <c r="O10" s="154">
        <f>M10-D10</f>
        <v>197.59999999999991</v>
      </c>
      <c r="P10" s="157">
        <f t="shared" si="2"/>
        <v>1.0554744525547446</v>
      </c>
      <c r="Q10" s="154">
        <f t="shared" si="3"/>
        <v>209.59999999999991</v>
      </c>
      <c r="R10" s="157">
        <f t="shared" si="4"/>
        <v>1.0590422535211268</v>
      </c>
      <c r="S10" s="154">
        <f t="shared" si="5"/>
        <v>264.59999999999991</v>
      </c>
      <c r="T10" s="157">
        <f t="shared" si="6"/>
        <v>1.0757081545064378</v>
      </c>
      <c r="U10" s="156"/>
      <c r="V10" s="156"/>
    </row>
    <row r="11" spans="1:22" s="158" customFormat="1" ht="14.25" customHeight="1">
      <c r="A11" s="152" t="s">
        <v>183</v>
      </c>
      <c r="B11" s="153" t="s">
        <v>184</v>
      </c>
      <c r="C11" s="154">
        <v>7690.3519999999999</v>
      </c>
      <c r="D11" s="155">
        <v>122</v>
      </c>
      <c r="E11" s="156">
        <v>73</v>
      </c>
      <c r="F11" s="156"/>
      <c r="G11" s="156">
        <v>-30</v>
      </c>
      <c r="H11" s="156"/>
      <c r="I11" s="156">
        <v>-30</v>
      </c>
      <c r="J11" s="156"/>
      <c r="K11" s="156"/>
      <c r="L11" s="156">
        <v>90400</v>
      </c>
      <c r="M11" s="156">
        <v>87.7</v>
      </c>
      <c r="N11" s="156"/>
      <c r="O11" s="154">
        <f t="shared" si="1"/>
        <v>-34.299999999999997</v>
      </c>
      <c r="P11" s="157">
        <f t="shared" si="2"/>
        <v>0.7188524590163935</v>
      </c>
      <c r="Q11" s="154">
        <f t="shared" si="3"/>
        <v>14.700000000000003</v>
      </c>
      <c r="R11" s="157">
        <f t="shared" si="4"/>
        <v>1.2013698630136986</v>
      </c>
      <c r="S11" s="154">
        <f t="shared" si="5"/>
        <v>117.7</v>
      </c>
      <c r="T11" s="157">
        <f t="shared" si="6"/>
        <v>-2.9233333333333333</v>
      </c>
      <c r="U11" s="156"/>
      <c r="V11" s="156"/>
    </row>
    <row r="12" spans="1:22" s="161" customFormat="1" ht="21.75" customHeight="1">
      <c r="A12" s="160" t="s">
        <v>185</v>
      </c>
      <c r="B12" s="163" t="s">
        <v>186</v>
      </c>
      <c r="C12" s="156">
        <v>1294.569</v>
      </c>
      <c r="D12" s="155">
        <v>778</v>
      </c>
      <c r="E12" s="156">
        <v>528</v>
      </c>
      <c r="F12" s="156"/>
      <c r="G12" s="156">
        <v>383</v>
      </c>
      <c r="H12" s="156"/>
      <c r="I12" s="156">
        <v>528</v>
      </c>
      <c r="J12" s="156"/>
      <c r="K12" s="156">
        <f>8834+50+3500.2+300+330+8+253.2</f>
        <v>13275.400000000001</v>
      </c>
      <c r="L12" s="156">
        <f>8834+50</f>
        <v>8884</v>
      </c>
      <c r="M12" s="156">
        <v>557</v>
      </c>
      <c r="N12" s="156"/>
      <c r="O12" s="154">
        <f t="shared" si="1"/>
        <v>-221</v>
      </c>
      <c r="P12" s="157">
        <f t="shared" si="2"/>
        <v>0.71593830334190234</v>
      </c>
      <c r="Q12" s="154">
        <f t="shared" si="3"/>
        <v>29</v>
      </c>
      <c r="R12" s="157">
        <f t="shared" si="4"/>
        <v>1.0549242424242424</v>
      </c>
      <c r="S12" s="154">
        <f t="shared" si="5"/>
        <v>29</v>
      </c>
      <c r="T12" s="157">
        <f t="shared" si="6"/>
        <v>1.0549242424242424</v>
      </c>
      <c r="U12" s="156"/>
      <c r="V12" s="156"/>
    </row>
    <row r="13" spans="1:22" s="161" customFormat="1" ht="21.75" customHeight="1">
      <c r="A13" s="160" t="s">
        <v>240</v>
      </c>
      <c r="B13" s="163" t="s">
        <v>241</v>
      </c>
      <c r="C13" s="156"/>
      <c r="D13" s="155">
        <v>1371</v>
      </c>
      <c r="E13" s="156">
        <v>1872</v>
      </c>
      <c r="F13" s="156"/>
      <c r="G13" s="156">
        <v>1998</v>
      </c>
      <c r="H13" s="156"/>
      <c r="I13" s="156">
        <v>2240</v>
      </c>
      <c r="J13" s="156"/>
      <c r="K13" s="156"/>
      <c r="L13" s="156"/>
      <c r="M13" s="156">
        <v>2320.8000000000002</v>
      </c>
      <c r="N13" s="156"/>
      <c r="O13" s="154">
        <f t="shared" si="1"/>
        <v>949.80000000000018</v>
      </c>
      <c r="P13" s="157">
        <f t="shared" si="2"/>
        <v>1.6927789934354487</v>
      </c>
      <c r="Q13" s="154">
        <f>M13-E13</f>
        <v>448.80000000000018</v>
      </c>
      <c r="R13" s="157">
        <f t="shared" si="4"/>
        <v>1.2397435897435898</v>
      </c>
      <c r="S13" s="154">
        <f>M13-I13</f>
        <v>80.800000000000182</v>
      </c>
      <c r="T13" s="157">
        <f>M13/I13</f>
        <v>1.0360714285714288</v>
      </c>
      <c r="U13" s="156"/>
      <c r="V13" s="156"/>
    </row>
    <row r="14" spans="1:22" s="161" customFormat="1" ht="24" customHeight="1">
      <c r="A14" s="160" t="s">
        <v>187</v>
      </c>
      <c r="B14" s="153" t="s">
        <v>300</v>
      </c>
      <c r="C14" s="154">
        <f>SUM(C15,C16,C19,C20,C21,C22,C23,C24)</f>
        <v>637.85200000000032</v>
      </c>
      <c r="D14" s="155">
        <v>1</v>
      </c>
      <c r="E14" s="156">
        <v>0</v>
      </c>
      <c r="F14" s="156"/>
      <c r="G14" s="156">
        <v>0</v>
      </c>
      <c r="H14" s="156"/>
      <c r="I14" s="156">
        <v>0</v>
      </c>
      <c r="J14" s="156"/>
      <c r="K14" s="156">
        <v>913</v>
      </c>
      <c r="L14" s="156">
        <v>913</v>
      </c>
      <c r="M14" s="156">
        <v>0</v>
      </c>
      <c r="N14" s="156"/>
      <c r="O14" s="154">
        <f t="shared" si="1"/>
        <v>-1</v>
      </c>
      <c r="P14" s="157">
        <f t="shared" si="2"/>
        <v>0</v>
      </c>
      <c r="Q14" s="154">
        <f t="shared" si="3"/>
        <v>0</v>
      </c>
      <c r="R14" s="284" t="s">
        <v>58</v>
      </c>
      <c r="S14" s="154">
        <f t="shared" si="5"/>
        <v>0</v>
      </c>
      <c r="T14" s="284" t="s">
        <v>58</v>
      </c>
      <c r="U14" s="156"/>
      <c r="V14" s="156"/>
    </row>
    <row r="15" spans="1:22" s="166" customFormat="1" ht="32.25" hidden="1" customHeight="1">
      <c r="A15" s="152" t="s">
        <v>188</v>
      </c>
      <c r="B15" s="164" t="s">
        <v>189</v>
      </c>
      <c r="C15" s="165">
        <v>-14416.659</v>
      </c>
      <c r="D15" s="165">
        <v>-14416.659</v>
      </c>
      <c r="E15" s="165">
        <v>-14416.659</v>
      </c>
      <c r="F15" s="165"/>
      <c r="G15" s="165">
        <v>-14416.659</v>
      </c>
      <c r="H15" s="165"/>
      <c r="I15" s="165">
        <v>-14416.659</v>
      </c>
      <c r="J15" s="165"/>
      <c r="K15" s="165"/>
      <c r="L15" s="165"/>
      <c r="M15" s="165">
        <v>-14416.659</v>
      </c>
      <c r="N15" s="165"/>
      <c r="O15" s="149">
        <f t="shared" si="1"/>
        <v>0</v>
      </c>
      <c r="P15" s="150">
        <f t="shared" si="2"/>
        <v>1</v>
      </c>
      <c r="Q15" s="149">
        <f t="shared" si="3"/>
        <v>0</v>
      </c>
      <c r="R15" s="150">
        <f t="shared" si="4"/>
        <v>1</v>
      </c>
      <c r="S15" s="149">
        <f t="shared" si="5"/>
        <v>0</v>
      </c>
      <c r="T15" s="150">
        <f t="shared" si="6"/>
        <v>1</v>
      </c>
      <c r="U15" s="165"/>
      <c r="V15" s="165"/>
    </row>
    <row r="16" spans="1:22" s="166" customFormat="1" ht="23.25" hidden="1" customHeight="1">
      <c r="A16" s="152" t="s">
        <v>190</v>
      </c>
      <c r="B16" s="153" t="s">
        <v>191</v>
      </c>
      <c r="C16" s="165">
        <v>70.677999999999997</v>
      </c>
      <c r="D16" s="165">
        <v>70.677999999999997</v>
      </c>
      <c r="E16" s="165">
        <v>70.677999999999997</v>
      </c>
      <c r="F16" s="165"/>
      <c r="G16" s="165">
        <v>70.677999999999997</v>
      </c>
      <c r="H16" s="165"/>
      <c r="I16" s="165">
        <v>70.677999999999997</v>
      </c>
      <c r="J16" s="165"/>
      <c r="K16" s="165"/>
      <c r="L16" s="165"/>
      <c r="M16" s="165">
        <v>70.677999999999997</v>
      </c>
      <c r="N16" s="165"/>
      <c r="O16" s="149">
        <f t="shared" si="1"/>
        <v>0</v>
      </c>
      <c r="P16" s="150">
        <f t="shared" si="2"/>
        <v>1</v>
      </c>
      <c r="Q16" s="149">
        <f t="shared" si="3"/>
        <v>0</v>
      </c>
      <c r="R16" s="150">
        <f t="shared" si="4"/>
        <v>1</v>
      </c>
      <c r="S16" s="149">
        <f t="shared" si="5"/>
        <v>0</v>
      </c>
      <c r="T16" s="150">
        <f t="shared" si="6"/>
        <v>1</v>
      </c>
      <c r="U16" s="165"/>
      <c r="V16" s="165"/>
    </row>
    <row r="17" spans="1:22" s="158" customFormat="1" ht="24" hidden="1" customHeight="1">
      <c r="A17" s="152" t="s">
        <v>192</v>
      </c>
      <c r="B17" s="153" t="s">
        <v>193</v>
      </c>
      <c r="C17" s="154">
        <v>25.928000000000001</v>
      </c>
      <c r="D17" s="154">
        <v>25.928000000000001</v>
      </c>
      <c r="E17" s="154">
        <v>25.928000000000001</v>
      </c>
      <c r="F17" s="154"/>
      <c r="G17" s="154">
        <v>25.928000000000001</v>
      </c>
      <c r="H17" s="154"/>
      <c r="I17" s="154">
        <v>25.928000000000001</v>
      </c>
      <c r="J17" s="154"/>
      <c r="K17" s="154"/>
      <c r="L17" s="154"/>
      <c r="M17" s="154">
        <v>25.928000000000001</v>
      </c>
      <c r="N17" s="154"/>
      <c r="O17" s="149">
        <f t="shared" si="1"/>
        <v>0</v>
      </c>
      <c r="P17" s="150">
        <f t="shared" si="2"/>
        <v>1</v>
      </c>
      <c r="Q17" s="149">
        <f t="shared" si="3"/>
        <v>0</v>
      </c>
      <c r="R17" s="150">
        <f t="shared" si="4"/>
        <v>1</v>
      </c>
      <c r="S17" s="149">
        <f t="shared" si="5"/>
        <v>0</v>
      </c>
      <c r="T17" s="150">
        <f t="shared" si="6"/>
        <v>1</v>
      </c>
      <c r="U17" s="154"/>
      <c r="V17" s="154"/>
    </row>
    <row r="18" spans="1:22" s="161" customFormat="1" ht="70.5" hidden="1" customHeight="1">
      <c r="A18" s="160" t="s">
        <v>194</v>
      </c>
      <c r="B18" s="153" t="s">
        <v>195</v>
      </c>
      <c r="C18" s="154">
        <v>138.58199999999999</v>
      </c>
      <c r="D18" s="154">
        <v>138.58199999999999</v>
      </c>
      <c r="E18" s="154">
        <v>138.58199999999999</v>
      </c>
      <c r="F18" s="154"/>
      <c r="G18" s="154">
        <v>138.58199999999999</v>
      </c>
      <c r="H18" s="154"/>
      <c r="I18" s="154">
        <v>138.58199999999999</v>
      </c>
      <c r="J18" s="154"/>
      <c r="K18" s="154"/>
      <c r="L18" s="154"/>
      <c r="M18" s="154">
        <v>138.58199999999999</v>
      </c>
      <c r="N18" s="154"/>
      <c r="O18" s="149">
        <f t="shared" si="1"/>
        <v>0</v>
      </c>
      <c r="P18" s="150">
        <f t="shared" si="2"/>
        <v>1</v>
      </c>
      <c r="Q18" s="149">
        <f t="shared" si="3"/>
        <v>0</v>
      </c>
      <c r="R18" s="150">
        <f t="shared" si="4"/>
        <v>1</v>
      </c>
      <c r="S18" s="149">
        <f t="shared" si="5"/>
        <v>0</v>
      </c>
      <c r="T18" s="150">
        <f t="shared" si="6"/>
        <v>1</v>
      </c>
      <c r="U18" s="154"/>
      <c r="V18" s="154"/>
    </row>
    <row r="19" spans="1:22" s="158" customFormat="1" ht="15.75" hidden="1" customHeight="1">
      <c r="A19" s="152" t="s">
        <v>196</v>
      </c>
      <c r="B19" s="159" t="s">
        <v>197</v>
      </c>
      <c r="C19" s="154">
        <v>137.15799999999999</v>
      </c>
      <c r="D19" s="154">
        <v>137.15799999999999</v>
      </c>
      <c r="E19" s="154">
        <v>137.15799999999999</v>
      </c>
      <c r="F19" s="154"/>
      <c r="G19" s="154">
        <v>137.15799999999999</v>
      </c>
      <c r="H19" s="154"/>
      <c r="I19" s="154">
        <v>137.15799999999999</v>
      </c>
      <c r="J19" s="154"/>
      <c r="K19" s="154"/>
      <c r="L19" s="154"/>
      <c r="M19" s="154">
        <v>137.15799999999999</v>
      </c>
      <c r="N19" s="154"/>
      <c r="O19" s="149">
        <f t="shared" si="1"/>
        <v>0</v>
      </c>
      <c r="P19" s="150">
        <f t="shared" si="2"/>
        <v>1</v>
      </c>
      <c r="Q19" s="149">
        <f t="shared" si="3"/>
        <v>0</v>
      </c>
      <c r="R19" s="150">
        <f t="shared" si="4"/>
        <v>1</v>
      </c>
      <c r="S19" s="149">
        <f t="shared" si="5"/>
        <v>0</v>
      </c>
      <c r="T19" s="150">
        <f t="shared" si="6"/>
        <v>1</v>
      </c>
      <c r="U19" s="154"/>
      <c r="V19" s="154"/>
    </row>
    <row r="20" spans="1:22" s="161" customFormat="1" ht="30" hidden="1" customHeight="1">
      <c r="A20" s="160" t="s">
        <v>198</v>
      </c>
      <c r="B20" s="167" t="s">
        <v>199</v>
      </c>
      <c r="C20" s="154">
        <v>14523.798000000001</v>
      </c>
      <c r="D20" s="154">
        <v>14523.798000000001</v>
      </c>
      <c r="E20" s="154">
        <v>14523.798000000001</v>
      </c>
      <c r="F20" s="154"/>
      <c r="G20" s="154">
        <v>14523.798000000001</v>
      </c>
      <c r="H20" s="154"/>
      <c r="I20" s="154">
        <v>14523.798000000001</v>
      </c>
      <c r="J20" s="154"/>
      <c r="K20" s="154"/>
      <c r="L20" s="154"/>
      <c r="M20" s="154">
        <v>14523.798000000001</v>
      </c>
      <c r="N20" s="154"/>
      <c r="O20" s="149">
        <f t="shared" si="1"/>
        <v>0</v>
      </c>
      <c r="P20" s="150">
        <f t="shared" si="2"/>
        <v>1</v>
      </c>
      <c r="Q20" s="149">
        <f t="shared" si="3"/>
        <v>0</v>
      </c>
      <c r="R20" s="150">
        <f t="shared" si="4"/>
        <v>1</v>
      </c>
      <c r="S20" s="149">
        <f t="shared" si="5"/>
        <v>0</v>
      </c>
      <c r="T20" s="150">
        <f t="shared" si="6"/>
        <v>1</v>
      </c>
      <c r="U20" s="154"/>
      <c r="V20" s="154"/>
    </row>
    <row r="21" spans="1:22" s="158" customFormat="1" ht="24.75" hidden="1" customHeight="1">
      <c r="A21" s="152" t="s">
        <v>200</v>
      </c>
      <c r="B21" s="159" t="s">
        <v>201</v>
      </c>
      <c r="C21" s="154">
        <v>134.923</v>
      </c>
      <c r="D21" s="154">
        <v>134.923</v>
      </c>
      <c r="E21" s="154">
        <v>134.923</v>
      </c>
      <c r="F21" s="154"/>
      <c r="G21" s="154">
        <v>134.923</v>
      </c>
      <c r="H21" s="154"/>
      <c r="I21" s="154">
        <v>134.923</v>
      </c>
      <c r="J21" s="154"/>
      <c r="K21" s="154"/>
      <c r="L21" s="154"/>
      <c r="M21" s="154">
        <v>134.923</v>
      </c>
      <c r="N21" s="154"/>
      <c r="O21" s="149">
        <f t="shared" si="1"/>
        <v>0</v>
      </c>
      <c r="P21" s="150">
        <f t="shared" si="2"/>
        <v>1</v>
      </c>
      <c r="Q21" s="149">
        <f t="shared" si="3"/>
        <v>0</v>
      </c>
      <c r="R21" s="150">
        <f t="shared" si="4"/>
        <v>1</v>
      </c>
      <c r="S21" s="149">
        <f t="shared" si="5"/>
        <v>0</v>
      </c>
      <c r="T21" s="150">
        <f t="shared" si="6"/>
        <v>1</v>
      </c>
      <c r="U21" s="154"/>
      <c r="V21" s="154"/>
    </row>
    <row r="22" spans="1:22" s="162" customFormat="1" ht="34.5" hidden="1" customHeight="1">
      <c r="A22" s="160" t="s">
        <v>202</v>
      </c>
      <c r="B22" s="153" t="s">
        <v>203</v>
      </c>
      <c r="C22" s="154">
        <v>-74.028000000000006</v>
      </c>
      <c r="D22" s="154">
        <v>-74.028000000000006</v>
      </c>
      <c r="E22" s="154">
        <v>-74.028000000000006</v>
      </c>
      <c r="F22" s="154"/>
      <c r="G22" s="154">
        <v>-74.028000000000006</v>
      </c>
      <c r="H22" s="154"/>
      <c r="I22" s="154">
        <v>-74.028000000000006</v>
      </c>
      <c r="J22" s="154"/>
      <c r="K22" s="154"/>
      <c r="L22" s="154"/>
      <c r="M22" s="154">
        <v>-74.028000000000006</v>
      </c>
      <c r="N22" s="154"/>
      <c r="O22" s="149">
        <f t="shared" si="1"/>
        <v>0</v>
      </c>
      <c r="P22" s="150">
        <f t="shared" si="2"/>
        <v>1</v>
      </c>
      <c r="Q22" s="149">
        <f t="shared" si="3"/>
        <v>0</v>
      </c>
      <c r="R22" s="150">
        <f t="shared" si="4"/>
        <v>1</v>
      </c>
      <c r="S22" s="149">
        <f t="shared" si="5"/>
        <v>0</v>
      </c>
      <c r="T22" s="150">
        <f t="shared" si="6"/>
        <v>1</v>
      </c>
      <c r="U22" s="154"/>
      <c r="V22" s="154"/>
    </row>
    <row r="23" spans="1:22" ht="15.75" hidden="1" customHeight="1">
      <c r="A23" s="152" t="s">
        <v>204</v>
      </c>
      <c r="B23" s="168" t="s">
        <v>205</v>
      </c>
      <c r="C23" s="154">
        <v>265.49299999999999</v>
      </c>
      <c r="D23" s="154">
        <v>265.49299999999999</v>
      </c>
      <c r="E23" s="154">
        <v>265.49299999999999</v>
      </c>
      <c r="F23" s="154"/>
      <c r="G23" s="154">
        <v>265.49299999999999</v>
      </c>
      <c r="H23" s="154"/>
      <c r="I23" s="154">
        <v>265.49299999999999</v>
      </c>
      <c r="J23" s="154"/>
      <c r="K23" s="154"/>
      <c r="L23" s="154"/>
      <c r="M23" s="154">
        <v>265.49299999999999</v>
      </c>
      <c r="N23" s="154"/>
      <c r="O23" s="149">
        <f t="shared" si="1"/>
        <v>0</v>
      </c>
      <c r="P23" s="150">
        <f t="shared" si="2"/>
        <v>1</v>
      </c>
      <c r="Q23" s="149">
        <f t="shared" si="3"/>
        <v>0</v>
      </c>
      <c r="R23" s="150">
        <f t="shared" si="4"/>
        <v>1</v>
      </c>
      <c r="S23" s="149">
        <f t="shared" si="5"/>
        <v>0</v>
      </c>
      <c r="T23" s="150">
        <f t="shared" si="6"/>
        <v>1</v>
      </c>
      <c r="U23" s="154"/>
      <c r="V23" s="154"/>
    </row>
    <row r="24" spans="1:22" s="161" customFormat="1" ht="14.25" hidden="1" customHeight="1">
      <c r="A24" s="160" t="s">
        <v>206</v>
      </c>
      <c r="B24" s="153" t="s">
        <v>207</v>
      </c>
      <c r="C24" s="154">
        <v>-3.5110000000000001</v>
      </c>
      <c r="D24" s="154">
        <v>-3.5110000000000001</v>
      </c>
      <c r="E24" s="154">
        <v>-3.5110000000000001</v>
      </c>
      <c r="F24" s="154"/>
      <c r="G24" s="154">
        <v>-3.5110000000000001</v>
      </c>
      <c r="H24" s="154"/>
      <c r="I24" s="154">
        <v>-3.5110000000000001</v>
      </c>
      <c r="J24" s="154"/>
      <c r="K24" s="154"/>
      <c r="L24" s="154"/>
      <c r="M24" s="154">
        <v>-3.5110000000000001</v>
      </c>
      <c r="N24" s="154"/>
      <c r="O24" s="149">
        <f t="shared" si="1"/>
        <v>0</v>
      </c>
      <c r="P24" s="150">
        <f t="shared" si="2"/>
        <v>1</v>
      </c>
      <c r="Q24" s="149">
        <f t="shared" si="3"/>
        <v>0</v>
      </c>
      <c r="R24" s="150">
        <f t="shared" si="4"/>
        <v>1</v>
      </c>
      <c r="S24" s="149">
        <f t="shared" si="5"/>
        <v>0</v>
      </c>
      <c r="T24" s="150">
        <f t="shared" si="6"/>
        <v>1</v>
      </c>
      <c r="U24" s="154"/>
      <c r="V24" s="154"/>
    </row>
    <row r="25" spans="1:22" s="161" customFormat="1" ht="14.25" customHeight="1">
      <c r="A25" s="160"/>
      <c r="B25" s="169" t="s">
        <v>208</v>
      </c>
      <c r="C25" s="170" t="e">
        <f>SUM(#REF!,#REF!,C31:C37)</f>
        <v>#REF!</v>
      </c>
      <c r="D25" s="170">
        <f>SUM(D27:D38)</f>
        <v>9392.2000000000007</v>
      </c>
      <c r="E25" s="170">
        <f>SUM(E27:E38)</f>
        <v>9239</v>
      </c>
      <c r="F25" s="170" t="e">
        <f>#REF!+#REF!+F30+F31+F32+#REF!+#REF!+F33+#REF!+F34+F35+#REF!+#REF!</f>
        <v>#REF!</v>
      </c>
      <c r="G25" s="170">
        <f>SUM(G27:G38)</f>
        <v>6711</v>
      </c>
      <c r="H25" s="170" t="e">
        <f>#REF!+#REF!+H30+H31+H32+#REF!+#REF!+H33+#REF!+H34+H35+#REF!+#REF!</f>
        <v>#REF!</v>
      </c>
      <c r="I25" s="170">
        <f>SUM(I27:I38)</f>
        <v>9434</v>
      </c>
      <c r="J25" s="170"/>
      <c r="K25" s="170"/>
      <c r="L25" s="170"/>
      <c r="M25" s="170">
        <f>SUM(M27:M38)</f>
        <v>9045.6</v>
      </c>
      <c r="N25" s="170"/>
      <c r="O25" s="149">
        <f t="shared" si="1"/>
        <v>-346.60000000000036</v>
      </c>
      <c r="P25" s="150">
        <f t="shared" si="2"/>
        <v>0.96309703796767532</v>
      </c>
      <c r="Q25" s="149">
        <f t="shared" si="3"/>
        <v>-193.39999999999964</v>
      </c>
      <c r="R25" s="150">
        <f t="shared" si="4"/>
        <v>0.97906699859292134</v>
      </c>
      <c r="S25" s="149">
        <f t="shared" si="5"/>
        <v>-388.39999999999964</v>
      </c>
      <c r="T25" s="150">
        <f t="shared" si="6"/>
        <v>0.95882976468094128</v>
      </c>
      <c r="U25" s="170"/>
      <c r="V25" s="170"/>
    </row>
    <row r="26" spans="1:22" s="161" customFormat="1" ht="14.25" customHeight="1">
      <c r="A26" s="160"/>
      <c r="B26" s="151" t="s">
        <v>180</v>
      </c>
      <c r="C26" s="150" t="e">
        <f>PRODUCT(C25,1/C48)</f>
        <v>#REF!</v>
      </c>
      <c r="D26" s="150">
        <f t="shared" ref="D26:J26" si="8">D25/D48</f>
        <v>1.4898988216534546E-2</v>
      </c>
      <c r="E26" s="150">
        <f t="shared" si="8"/>
        <v>1.4819032648707604E-2</v>
      </c>
      <c r="F26" s="150" t="e">
        <f t="shared" si="8"/>
        <v>#REF!</v>
      </c>
      <c r="G26" s="150">
        <f t="shared" si="8"/>
        <v>1.4941323412526132E-2</v>
      </c>
      <c r="H26" s="150" t="e">
        <f t="shared" si="8"/>
        <v>#REF!</v>
      </c>
      <c r="I26" s="150">
        <f t="shared" si="8"/>
        <v>1.4036894087958982E-2</v>
      </c>
      <c r="J26" s="150" t="e">
        <f t="shared" si="8"/>
        <v>#DIV/0!</v>
      </c>
      <c r="K26" s="150"/>
      <c r="L26" s="150"/>
      <c r="M26" s="150">
        <f>M25/M48</f>
        <v>1.4261688487678607E-2</v>
      </c>
      <c r="N26" s="150" t="e">
        <f>PRODUCT(N25,1/N48)</f>
        <v>#DIV/0!</v>
      </c>
      <c r="O26" s="150"/>
      <c r="P26" s="150"/>
      <c r="Q26" s="150"/>
      <c r="R26" s="150"/>
      <c r="S26" s="150"/>
      <c r="T26" s="150"/>
      <c r="U26" s="150"/>
      <c r="V26" s="150"/>
    </row>
    <row r="27" spans="1:22" s="161" customFormat="1" ht="45" customHeight="1">
      <c r="A27" s="160" t="s">
        <v>301</v>
      </c>
      <c r="B27" s="173" t="s">
        <v>209</v>
      </c>
      <c r="C27" s="154">
        <v>25310.987000000001</v>
      </c>
      <c r="D27" s="155">
        <v>1571</v>
      </c>
      <c r="E27" s="156">
        <v>1386</v>
      </c>
      <c r="F27" s="156"/>
      <c r="G27" s="156">
        <v>967</v>
      </c>
      <c r="H27" s="156"/>
      <c r="I27" s="156">
        <v>1386</v>
      </c>
      <c r="J27" s="156"/>
      <c r="K27" s="156">
        <f>139.2+1929.62+19629</f>
        <v>21697.82</v>
      </c>
      <c r="L27" s="156"/>
      <c r="M27" s="156">
        <v>1200.5999999999999</v>
      </c>
      <c r="N27" s="156"/>
      <c r="O27" s="154">
        <f t="shared" si="1"/>
        <v>-370.40000000000009</v>
      </c>
      <c r="P27" s="157">
        <f t="shared" si="2"/>
        <v>0.76422660725652447</v>
      </c>
      <c r="Q27" s="154">
        <f t="shared" si="3"/>
        <v>-185.40000000000009</v>
      </c>
      <c r="R27" s="157">
        <f t="shared" si="4"/>
        <v>0.86623376623376613</v>
      </c>
      <c r="S27" s="154">
        <f t="shared" si="5"/>
        <v>-185.40000000000009</v>
      </c>
      <c r="T27" s="150">
        <f t="shared" si="6"/>
        <v>0.86623376623376613</v>
      </c>
      <c r="U27" s="156"/>
      <c r="V27" s="156"/>
    </row>
    <row r="28" spans="1:22" s="161" customFormat="1" ht="47.25" customHeight="1">
      <c r="A28" s="160" t="s">
        <v>302</v>
      </c>
      <c r="B28" s="153" t="s">
        <v>228</v>
      </c>
      <c r="C28" s="156">
        <v>6882.1970000000001</v>
      </c>
      <c r="D28" s="155">
        <v>202</v>
      </c>
      <c r="E28" s="156">
        <v>152</v>
      </c>
      <c r="F28" s="156"/>
      <c r="G28" s="156">
        <v>141</v>
      </c>
      <c r="H28" s="156"/>
      <c r="I28" s="156">
        <v>152</v>
      </c>
      <c r="J28" s="156"/>
      <c r="K28" s="156"/>
      <c r="L28" s="156"/>
      <c r="M28" s="156">
        <v>202.2</v>
      </c>
      <c r="N28" s="156"/>
      <c r="O28" s="154">
        <f t="shared" si="1"/>
        <v>0.19999999999998863</v>
      </c>
      <c r="P28" s="157">
        <f t="shared" si="2"/>
        <v>1.000990099009901</v>
      </c>
      <c r="Q28" s="154">
        <f t="shared" si="3"/>
        <v>50.199999999999989</v>
      </c>
      <c r="R28" s="157">
        <f t="shared" si="4"/>
        <v>1.3302631578947368</v>
      </c>
      <c r="S28" s="154">
        <f t="shared" si="5"/>
        <v>50.199999999999989</v>
      </c>
      <c r="T28" s="150">
        <f t="shared" si="6"/>
        <v>1.3302631578947368</v>
      </c>
      <c r="U28" s="156"/>
      <c r="V28" s="156"/>
    </row>
    <row r="29" spans="1:22" s="161" customFormat="1" ht="12" customHeight="1">
      <c r="A29" s="152" t="s">
        <v>210</v>
      </c>
      <c r="B29" s="153" t="s">
        <v>211</v>
      </c>
      <c r="C29" s="154">
        <v>32901.743000000002</v>
      </c>
      <c r="D29" s="156">
        <v>567</v>
      </c>
      <c r="E29" s="156">
        <v>857</v>
      </c>
      <c r="F29" s="156"/>
      <c r="G29" s="156">
        <v>413</v>
      </c>
      <c r="H29" s="156"/>
      <c r="I29" s="156">
        <v>580</v>
      </c>
      <c r="J29" s="156"/>
      <c r="K29" s="156">
        <v>54500</v>
      </c>
      <c r="L29" s="156"/>
      <c r="M29" s="156">
        <v>592</v>
      </c>
      <c r="N29" s="156"/>
      <c r="O29" s="154">
        <f t="shared" si="1"/>
        <v>25</v>
      </c>
      <c r="P29" s="157">
        <f t="shared" si="2"/>
        <v>1.0440917107583774</v>
      </c>
      <c r="Q29" s="154">
        <f t="shared" si="3"/>
        <v>-265</v>
      </c>
      <c r="R29" s="157">
        <f t="shared" si="4"/>
        <v>0.69078179696616104</v>
      </c>
      <c r="S29" s="154">
        <f t="shared" si="5"/>
        <v>12</v>
      </c>
      <c r="T29" s="150">
        <f t="shared" si="6"/>
        <v>1.0206896551724138</v>
      </c>
      <c r="U29" s="156"/>
      <c r="V29" s="156"/>
    </row>
    <row r="30" spans="1:22" s="161" customFormat="1" ht="36" hidden="1" customHeight="1">
      <c r="A30" s="152"/>
      <c r="B30" s="174"/>
      <c r="C30" s="154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4"/>
      <c r="P30" s="157"/>
      <c r="Q30" s="154"/>
      <c r="R30" s="157"/>
      <c r="S30" s="154"/>
      <c r="T30" s="157"/>
      <c r="U30" s="156"/>
      <c r="V30" s="156"/>
    </row>
    <row r="31" spans="1:22" s="161" customFormat="1" ht="27.75" customHeight="1">
      <c r="A31" s="160" t="s">
        <v>212</v>
      </c>
      <c r="B31" s="153" t="s">
        <v>303</v>
      </c>
      <c r="C31" s="156"/>
      <c r="D31" s="156">
        <v>14</v>
      </c>
      <c r="E31" s="175"/>
      <c r="F31" s="175"/>
      <c r="G31" s="175"/>
      <c r="H31" s="175"/>
      <c r="I31" s="175"/>
      <c r="J31" s="175"/>
      <c r="K31" s="175"/>
      <c r="L31" s="175"/>
      <c r="M31" s="175">
        <v>14</v>
      </c>
      <c r="N31" s="175"/>
      <c r="O31" s="154">
        <f t="shared" si="1"/>
        <v>0</v>
      </c>
      <c r="P31" s="157"/>
      <c r="Q31" s="154">
        <f t="shared" si="3"/>
        <v>14</v>
      </c>
      <c r="R31" s="157"/>
      <c r="S31" s="154">
        <f t="shared" si="5"/>
        <v>14</v>
      </c>
      <c r="T31" s="150" t="s">
        <v>58</v>
      </c>
      <c r="U31" s="175"/>
      <c r="V31" s="175"/>
    </row>
    <row r="32" spans="1:22" s="177" customFormat="1" ht="27.75" customHeight="1">
      <c r="A32" s="152" t="s">
        <v>1</v>
      </c>
      <c r="B32" s="168" t="s">
        <v>0</v>
      </c>
      <c r="C32" s="156">
        <v>10324.450000000001</v>
      </c>
      <c r="D32" s="156">
        <v>5747.2</v>
      </c>
      <c r="E32" s="176">
        <v>5625</v>
      </c>
      <c r="F32" s="156"/>
      <c r="G32" s="156">
        <v>3741</v>
      </c>
      <c r="H32" s="156"/>
      <c r="I32" s="176">
        <v>5625</v>
      </c>
      <c r="J32" s="156"/>
      <c r="K32" s="156">
        <f>3155.46+32.99+12000</f>
        <v>15188.45</v>
      </c>
      <c r="L32" s="156"/>
      <c r="M32" s="156">
        <v>5970</v>
      </c>
      <c r="N32" s="156"/>
      <c r="O32" s="154">
        <f t="shared" si="1"/>
        <v>222.80000000000018</v>
      </c>
      <c r="P32" s="157">
        <f t="shared" si="2"/>
        <v>1.0387667037861916</v>
      </c>
      <c r="Q32" s="154">
        <f t="shared" si="3"/>
        <v>345</v>
      </c>
      <c r="R32" s="157">
        <f t="shared" si="4"/>
        <v>1.0613333333333332</v>
      </c>
      <c r="S32" s="154">
        <f t="shared" si="5"/>
        <v>345</v>
      </c>
      <c r="T32" s="150">
        <f t="shared" si="6"/>
        <v>1.0613333333333332</v>
      </c>
      <c r="U32" s="156"/>
      <c r="V32" s="156"/>
    </row>
    <row r="33" spans="1:22" s="161" customFormat="1" ht="39" customHeight="1">
      <c r="A33" s="152" t="s">
        <v>213</v>
      </c>
      <c r="B33" s="153" t="s">
        <v>2</v>
      </c>
      <c r="C33" s="156">
        <v>12714.915999999999</v>
      </c>
      <c r="D33" s="178">
        <v>25</v>
      </c>
      <c r="E33" s="156">
        <v>345</v>
      </c>
      <c r="F33" s="156"/>
      <c r="G33" s="156">
        <v>345</v>
      </c>
      <c r="H33" s="156"/>
      <c r="I33" s="156">
        <v>346</v>
      </c>
      <c r="J33" s="156"/>
      <c r="K33" s="156">
        <v>120</v>
      </c>
      <c r="L33" s="156"/>
      <c r="M33" s="156">
        <v>0</v>
      </c>
      <c r="N33" s="156"/>
      <c r="O33" s="154">
        <f t="shared" si="1"/>
        <v>-25</v>
      </c>
      <c r="P33" s="157">
        <f t="shared" si="2"/>
        <v>0</v>
      </c>
      <c r="Q33" s="154">
        <f t="shared" si="3"/>
        <v>-345</v>
      </c>
      <c r="R33" s="157"/>
      <c r="S33" s="154">
        <f t="shared" si="5"/>
        <v>-346</v>
      </c>
      <c r="T33" s="157">
        <f t="shared" si="6"/>
        <v>0</v>
      </c>
      <c r="U33" s="156"/>
      <c r="V33" s="156"/>
    </row>
    <row r="34" spans="1:22" s="161" customFormat="1" ht="17.25" customHeight="1">
      <c r="A34" s="152" t="s">
        <v>214</v>
      </c>
      <c r="B34" s="153" t="s">
        <v>231</v>
      </c>
      <c r="C34" s="154">
        <v>1252.415</v>
      </c>
      <c r="D34" s="156">
        <v>4</v>
      </c>
      <c r="E34" s="156"/>
      <c r="F34" s="156"/>
      <c r="G34" s="156"/>
      <c r="H34" s="156"/>
      <c r="I34" s="156">
        <v>0</v>
      </c>
      <c r="J34" s="156"/>
      <c r="K34" s="156">
        <f>326.21</f>
        <v>326.20999999999998</v>
      </c>
      <c r="L34" s="156"/>
      <c r="M34" s="156">
        <v>0</v>
      </c>
      <c r="N34" s="156"/>
      <c r="O34" s="154">
        <f t="shared" si="1"/>
        <v>-4</v>
      </c>
      <c r="P34" s="157">
        <f t="shared" si="2"/>
        <v>0</v>
      </c>
      <c r="Q34" s="154">
        <f t="shared" si="3"/>
        <v>0</v>
      </c>
      <c r="R34" s="157"/>
      <c r="S34" s="154">
        <f t="shared" si="5"/>
        <v>0</v>
      </c>
      <c r="T34" s="157" t="s">
        <v>58</v>
      </c>
      <c r="U34" s="156"/>
      <c r="V34" s="156"/>
    </row>
    <row r="35" spans="1:22" s="172" customFormat="1">
      <c r="A35" s="171" t="s">
        <v>215</v>
      </c>
      <c r="B35" s="164" t="s">
        <v>216</v>
      </c>
      <c r="C35" s="156">
        <v>6339.8890000000001</v>
      </c>
      <c r="D35" s="156">
        <v>1189</v>
      </c>
      <c r="E35" s="156">
        <v>874</v>
      </c>
      <c r="F35" s="156"/>
      <c r="G35" s="156">
        <v>1104</v>
      </c>
      <c r="H35" s="156"/>
      <c r="I35" s="156">
        <v>1200</v>
      </c>
      <c r="J35" s="156"/>
      <c r="K35" s="156">
        <f>55000+7650+10500+200+253.2+63.1+32.9</f>
        <v>73699.199999999997</v>
      </c>
      <c r="L35" s="156"/>
      <c r="M35" s="156">
        <v>1066.8</v>
      </c>
      <c r="N35" s="156"/>
      <c r="O35" s="154">
        <f t="shared" si="1"/>
        <v>-122.20000000000005</v>
      </c>
      <c r="P35" s="157">
        <f t="shared" si="2"/>
        <v>0.89722455845248106</v>
      </c>
      <c r="Q35" s="154">
        <f t="shared" si="3"/>
        <v>192.79999999999995</v>
      </c>
      <c r="R35" s="157">
        <f t="shared" si="4"/>
        <v>1.2205949656750572</v>
      </c>
      <c r="S35" s="154">
        <f t="shared" si="5"/>
        <v>-133.20000000000005</v>
      </c>
      <c r="T35" s="157">
        <f t="shared" si="6"/>
        <v>0.88900000000000001</v>
      </c>
      <c r="U35" s="156"/>
      <c r="V35" s="156"/>
    </row>
    <row r="36" spans="1:22" s="161" customFormat="1" ht="35.25" hidden="1" customHeight="1">
      <c r="A36" s="152" t="s">
        <v>217</v>
      </c>
      <c r="B36" s="153" t="s">
        <v>218</v>
      </c>
      <c r="C36" s="156">
        <v>45695.726000000002</v>
      </c>
      <c r="D36" s="149"/>
      <c r="E36" s="156"/>
      <c r="F36" s="156"/>
      <c r="G36" s="156">
        <v>0</v>
      </c>
      <c r="H36" s="156"/>
      <c r="I36" s="156"/>
      <c r="J36" s="156"/>
      <c r="K36" s="156"/>
      <c r="L36" s="156"/>
      <c r="M36" s="156">
        <v>0</v>
      </c>
      <c r="N36" s="156"/>
      <c r="O36" s="154">
        <f t="shared" si="1"/>
        <v>0</v>
      </c>
      <c r="P36" s="157"/>
      <c r="Q36" s="154">
        <f t="shared" si="3"/>
        <v>0</v>
      </c>
      <c r="R36" s="157"/>
      <c r="S36" s="154">
        <f t="shared" si="5"/>
        <v>0</v>
      </c>
      <c r="T36" s="157"/>
      <c r="U36" s="156"/>
      <c r="V36" s="156"/>
    </row>
    <row r="37" spans="1:22" s="161" customFormat="1" ht="24" hidden="1" customHeight="1">
      <c r="A37" s="152" t="s">
        <v>219</v>
      </c>
      <c r="B37" s="153" t="s">
        <v>220</v>
      </c>
      <c r="C37" s="156">
        <v>-134308.75899999999</v>
      </c>
      <c r="D37" s="150"/>
      <c r="E37" s="156"/>
      <c r="F37" s="156"/>
      <c r="G37" s="156">
        <v>0</v>
      </c>
      <c r="H37" s="156"/>
      <c r="I37" s="156"/>
      <c r="J37" s="156"/>
      <c r="K37" s="156"/>
      <c r="L37" s="156"/>
      <c r="M37" s="156">
        <v>0</v>
      </c>
      <c r="N37" s="156"/>
      <c r="O37" s="154">
        <f t="shared" si="1"/>
        <v>0</v>
      </c>
      <c r="P37" s="157"/>
      <c r="Q37" s="154">
        <f t="shared" si="3"/>
        <v>0</v>
      </c>
      <c r="R37" s="157"/>
      <c r="S37" s="154">
        <f t="shared" si="5"/>
        <v>0</v>
      </c>
      <c r="T37" s="157"/>
      <c r="U37" s="156"/>
      <c r="V37" s="156"/>
    </row>
    <row r="38" spans="1:22" s="161" customFormat="1" ht="19.5" customHeight="1">
      <c r="A38" s="152" t="s">
        <v>230</v>
      </c>
      <c r="B38" s="153" t="s">
        <v>229</v>
      </c>
      <c r="C38" s="156"/>
      <c r="D38" s="190">
        <v>73</v>
      </c>
      <c r="E38" s="156"/>
      <c r="F38" s="156"/>
      <c r="G38" s="156">
        <v>0</v>
      </c>
      <c r="H38" s="156"/>
      <c r="I38" s="156">
        <v>145</v>
      </c>
      <c r="J38" s="156"/>
      <c r="K38" s="156"/>
      <c r="L38" s="156"/>
      <c r="M38" s="156"/>
      <c r="N38" s="156"/>
      <c r="O38" s="154"/>
      <c r="P38" s="157"/>
      <c r="Q38" s="154"/>
      <c r="R38" s="157"/>
      <c r="S38" s="154"/>
      <c r="T38" s="157"/>
      <c r="U38" s="156"/>
      <c r="V38" s="156"/>
    </row>
    <row r="39" spans="1:22" s="181" customFormat="1" ht="24.75" customHeight="1">
      <c r="A39" s="179" t="s">
        <v>221</v>
      </c>
      <c r="B39" s="180" t="s">
        <v>222</v>
      </c>
      <c r="C39" s="149" t="e">
        <f>SUM(C41,#REF!,#REF!)</f>
        <v>#REF!</v>
      </c>
      <c r="D39" s="149">
        <f>D41</f>
        <v>593276.6</v>
      </c>
      <c r="E39" s="149">
        <f>SUM(E41)</f>
        <v>586003</v>
      </c>
      <c r="F39" s="149" t="e">
        <f>SUM(F41,#REF!,#REF!)+#REF!+#REF!</f>
        <v>#REF!</v>
      </c>
      <c r="G39" s="149">
        <f>SUM(G41)</f>
        <v>422280</v>
      </c>
      <c r="H39" s="149"/>
      <c r="I39" s="149">
        <f>SUM(I41)</f>
        <v>635953</v>
      </c>
      <c r="J39" s="149"/>
      <c r="K39" s="149"/>
      <c r="L39" s="149"/>
      <c r="M39" s="149">
        <f>SUM(M41)</f>
        <v>562914.9</v>
      </c>
      <c r="N39" s="149"/>
      <c r="O39" s="149">
        <f>SUM(O41)</f>
        <v>-30361.699999999953</v>
      </c>
      <c r="P39" s="150">
        <f>M39/D39</f>
        <v>0.94882370213151845</v>
      </c>
      <c r="Q39" s="149">
        <f t="shared" si="3"/>
        <v>-23088.099999999977</v>
      </c>
      <c r="R39" s="150">
        <f t="shared" si="4"/>
        <v>0.96060071364822364</v>
      </c>
      <c r="S39" s="149">
        <f t="shared" si="5"/>
        <v>-73038.099999999977</v>
      </c>
      <c r="T39" s="150">
        <f t="shared" si="6"/>
        <v>0.88515173291107996</v>
      </c>
      <c r="U39" s="149" t="e">
        <f>SUM(U41,#REF!,#REF!)+#REF!+#REF!</f>
        <v>#REF!</v>
      </c>
      <c r="V39" s="149" t="e">
        <f>SUM(V41,#REF!,#REF!)+#REF!+#REF!</f>
        <v>#REF!</v>
      </c>
    </row>
    <row r="40" spans="1:22" s="181" customFormat="1" ht="20.25" customHeight="1">
      <c r="A40" s="179"/>
      <c r="B40" s="151" t="s">
        <v>180</v>
      </c>
      <c r="C40" s="150" t="e">
        <f>PRODUCT(C39,1/C48)</f>
        <v>#REF!</v>
      </c>
      <c r="D40" s="150">
        <f t="shared" ref="D40:J40" si="9">D39/D48</f>
        <v>0.94112359964073145</v>
      </c>
      <c r="E40" s="150">
        <f t="shared" si="9"/>
        <v>0.93992830276443373</v>
      </c>
      <c r="F40" s="150" t="e">
        <f t="shared" si="9"/>
        <v>#REF!</v>
      </c>
      <c r="G40" s="150">
        <f t="shared" si="9"/>
        <v>0.94016123538094698</v>
      </c>
      <c r="H40" s="150" t="e">
        <f t="shared" si="9"/>
        <v>#DIV/0!</v>
      </c>
      <c r="I40" s="150">
        <f t="shared" si="9"/>
        <v>0.9462375350773562</v>
      </c>
      <c r="J40" s="150" t="e">
        <f t="shared" si="9"/>
        <v>#DIV/0!</v>
      </c>
      <c r="K40" s="150"/>
      <c r="L40" s="150"/>
      <c r="M40" s="150">
        <f>M39/M48</f>
        <v>0.8875162453427915</v>
      </c>
      <c r="N40" s="150"/>
      <c r="O40" s="149"/>
      <c r="P40" s="150"/>
      <c r="Q40" s="149"/>
      <c r="R40" s="150"/>
      <c r="S40" s="149"/>
      <c r="T40" s="150"/>
      <c r="U40" s="150"/>
      <c r="V40" s="150"/>
    </row>
    <row r="41" spans="1:22" s="181" customFormat="1" ht="28.5" customHeight="1">
      <c r="A41" s="179"/>
      <c r="B41" s="180" t="s">
        <v>223</v>
      </c>
      <c r="C41" s="149" t="e">
        <f>SUM(C42,C44,C45,C46,#REF!,#REF!)</f>
        <v>#REF!</v>
      </c>
      <c r="D41" s="149">
        <v>593276.6</v>
      </c>
      <c r="E41" s="149">
        <v>586003</v>
      </c>
      <c r="F41" s="149" t="e">
        <f>SUM(F42,F44,F45,F46,#REF!,#REF!)</f>
        <v>#REF!</v>
      </c>
      <c r="G41" s="149">
        <v>422280</v>
      </c>
      <c r="H41" s="149"/>
      <c r="I41" s="149">
        <v>635953</v>
      </c>
      <c r="J41" s="149"/>
      <c r="K41" s="149"/>
      <c r="L41" s="149"/>
      <c r="M41" s="149">
        <v>562914.9</v>
      </c>
      <c r="N41" s="149"/>
      <c r="O41" s="149">
        <f t="shared" si="1"/>
        <v>-30361.699999999953</v>
      </c>
      <c r="P41" s="150">
        <f t="shared" si="2"/>
        <v>0.94882370213151845</v>
      </c>
      <c r="Q41" s="149">
        <f t="shared" si="3"/>
        <v>-23088.099999999977</v>
      </c>
      <c r="R41" s="150">
        <f t="shared" si="4"/>
        <v>0.96060071364822364</v>
      </c>
      <c r="S41" s="149">
        <f t="shared" si="5"/>
        <v>-73038.099999999977</v>
      </c>
      <c r="T41" s="150">
        <f t="shared" si="6"/>
        <v>0.88515173291107996</v>
      </c>
      <c r="U41" s="149" t="e">
        <f>SUM(U42,U44,U45,U46,#REF!,#REF!)</f>
        <v>#REF!</v>
      </c>
      <c r="V41" s="149" t="e">
        <f>SUM(V42,V44,V45,V46,#REF!,#REF!)</f>
        <v>#REF!</v>
      </c>
    </row>
    <row r="42" spans="1:22" s="181" customFormat="1" ht="15.75" customHeight="1">
      <c r="A42" s="183"/>
      <c r="B42" s="182" t="s">
        <v>224</v>
      </c>
      <c r="C42" s="149" t="e">
        <f>SUM(C43,#REF!,#REF!)</f>
        <v>#REF!</v>
      </c>
      <c r="D42" s="149">
        <f>SUM(D43)</f>
        <v>90282.7</v>
      </c>
      <c r="E42" s="149">
        <f>SUM(E43)</f>
        <v>103789</v>
      </c>
      <c r="F42" s="149"/>
      <c r="G42" s="149">
        <f>SUM(G43)</f>
        <v>72693</v>
      </c>
      <c r="H42" s="149"/>
      <c r="I42" s="149">
        <v>103789</v>
      </c>
      <c r="J42" s="149"/>
      <c r="K42" s="149"/>
      <c r="L42" s="149"/>
      <c r="M42" s="149">
        <f>SUM(M43)</f>
        <v>80795.5</v>
      </c>
      <c r="N42" s="149"/>
      <c r="O42" s="149">
        <f t="shared" si="1"/>
        <v>-9487.1999999999971</v>
      </c>
      <c r="P42" s="150">
        <f t="shared" si="2"/>
        <v>0.89491674484701944</v>
      </c>
      <c r="Q42" s="149">
        <f t="shared" si="3"/>
        <v>-22993.5</v>
      </c>
      <c r="R42" s="150">
        <f t="shared" si="4"/>
        <v>0.77845918160884098</v>
      </c>
      <c r="S42" s="149">
        <f t="shared" si="5"/>
        <v>-22993.5</v>
      </c>
      <c r="T42" s="150">
        <f t="shared" si="6"/>
        <v>0.77845918160884098</v>
      </c>
      <c r="U42" s="149" t="e">
        <f>SUM(U43,#REF!,#REF!)</f>
        <v>#REF!</v>
      </c>
      <c r="V42" s="149" t="e">
        <f>SUM(V43,#REF!,#REF!)</f>
        <v>#REF!</v>
      </c>
    </row>
    <row r="43" spans="1:22" s="158" customFormat="1" ht="17.25" customHeight="1">
      <c r="A43" s="183" t="s">
        <v>225</v>
      </c>
      <c r="B43" s="184" t="s">
        <v>226</v>
      </c>
      <c r="C43" s="156">
        <v>10681039.9</v>
      </c>
      <c r="D43" s="156">
        <v>90282.7</v>
      </c>
      <c r="E43" s="156">
        <v>103789</v>
      </c>
      <c r="F43" s="156"/>
      <c r="G43" s="156">
        <v>72693</v>
      </c>
      <c r="H43" s="156"/>
      <c r="I43" s="156">
        <v>103789</v>
      </c>
      <c r="J43" s="156"/>
      <c r="K43" s="156"/>
      <c r="L43" s="156"/>
      <c r="M43" s="156">
        <v>80795.5</v>
      </c>
      <c r="N43" s="156"/>
      <c r="O43" s="154">
        <f t="shared" si="1"/>
        <v>-9487.1999999999971</v>
      </c>
      <c r="P43" s="157">
        <f t="shared" si="2"/>
        <v>0.89491674484701944</v>
      </c>
      <c r="Q43" s="154">
        <f t="shared" si="3"/>
        <v>-22993.5</v>
      </c>
      <c r="R43" s="157">
        <f t="shared" si="4"/>
        <v>0.77845918160884098</v>
      </c>
      <c r="S43" s="154">
        <f t="shared" si="5"/>
        <v>-22993.5</v>
      </c>
      <c r="T43" s="157">
        <f t="shared" si="6"/>
        <v>0.77845918160884098</v>
      </c>
      <c r="U43" s="156">
        <v>31085965.800000001</v>
      </c>
      <c r="V43" s="156">
        <v>27815271</v>
      </c>
    </row>
    <row r="44" spans="1:22" s="181" customFormat="1" ht="18" customHeight="1">
      <c r="A44" s="179"/>
      <c r="B44" s="182" t="s">
        <v>3</v>
      </c>
      <c r="C44" s="149" t="e">
        <f>SUM(#REF!)</f>
        <v>#REF!</v>
      </c>
      <c r="D44" s="149">
        <v>241526</v>
      </c>
      <c r="E44" s="149">
        <v>246498</v>
      </c>
      <c r="F44" s="149" t="e">
        <f>SUM(#REF!)</f>
        <v>#REF!</v>
      </c>
      <c r="G44" s="149">
        <v>183464</v>
      </c>
      <c r="H44" s="149"/>
      <c r="I44" s="252">
        <v>257623</v>
      </c>
      <c r="J44" s="149"/>
      <c r="K44" s="149"/>
      <c r="L44" s="149"/>
      <c r="M44" s="149">
        <v>253778.1</v>
      </c>
      <c r="N44" s="149"/>
      <c r="O44" s="149">
        <f t="shared" si="1"/>
        <v>12252.100000000006</v>
      </c>
      <c r="P44" s="150">
        <f t="shared" si="2"/>
        <v>1.0507278719475337</v>
      </c>
      <c r="Q44" s="154">
        <f t="shared" si="3"/>
        <v>7280.1000000000058</v>
      </c>
      <c r="R44" s="157">
        <f t="shared" si="4"/>
        <v>1.0295341138670497</v>
      </c>
      <c r="S44" s="149">
        <f>M44-G44</f>
        <v>70314.100000000006</v>
      </c>
      <c r="T44" s="150">
        <f>M44/G44</f>
        <v>1.3832582959054638</v>
      </c>
      <c r="U44" s="149">
        <v>1099841.3999999999</v>
      </c>
      <c r="V44" s="149">
        <v>1137005.8999999999</v>
      </c>
    </row>
    <row r="45" spans="1:22" s="181" customFormat="1" ht="17.25" customHeight="1">
      <c r="A45" s="179"/>
      <c r="B45" s="182" t="s">
        <v>227</v>
      </c>
      <c r="C45" s="149" t="e">
        <f>SUM(#REF!)-#REF!-#REF!-#REF!-#REF!</f>
        <v>#REF!</v>
      </c>
      <c r="D45" s="149">
        <v>247916.6</v>
      </c>
      <c r="E45" s="149">
        <v>225813</v>
      </c>
      <c r="F45" s="149"/>
      <c r="G45" s="149">
        <v>157993</v>
      </c>
      <c r="H45" s="149"/>
      <c r="I45" s="252">
        <v>262411</v>
      </c>
      <c r="J45" s="149"/>
      <c r="K45" s="149"/>
      <c r="L45" s="149"/>
      <c r="M45" s="149">
        <v>225520.5</v>
      </c>
      <c r="N45" s="149"/>
      <c r="O45" s="149">
        <f>M45-D45</f>
        <v>-22396.100000000006</v>
      </c>
      <c r="P45" s="150">
        <f>M45/D45</f>
        <v>0.90966276562360082</v>
      </c>
      <c r="Q45" s="154">
        <f>M45-E45</f>
        <v>-292.5</v>
      </c>
      <c r="R45" s="157">
        <f>M45/E45</f>
        <v>0.99870468042141058</v>
      </c>
      <c r="S45" s="149">
        <f>M45-G45</f>
        <v>67527.5</v>
      </c>
      <c r="T45" s="150">
        <f>M45/G45</f>
        <v>1.4274081763116087</v>
      </c>
      <c r="U45" s="149">
        <v>178207.6</v>
      </c>
      <c r="V45" s="149">
        <v>137019.1</v>
      </c>
    </row>
    <row r="46" spans="1:22" s="181" customFormat="1" ht="21" customHeight="1">
      <c r="A46" s="179"/>
      <c r="B46" s="182" t="s">
        <v>306</v>
      </c>
      <c r="C46" s="149" t="e">
        <f>SUM(#REF!)</f>
        <v>#REF!</v>
      </c>
      <c r="D46" s="149">
        <v>13326.3</v>
      </c>
      <c r="E46" s="149">
        <v>9693</v>
      </c>
      <c r="F46" s="149"/>
      <c r="G46" s="149">
        <v>8029</v>
      </c>
      <c r="H46" s="149"/>
      <c r="I46" s="252">
        <v>11920</v>
      </c>
      <c r="J46" s="149"/>
      <c r="K46" s="149"/>
      <c r="L46" s="149"/>
      <c r="M46" s="149">
        <v>2620.8000000000002</v>
      </c>
      <c r="N46" s="149"/>
      <c r="O46" s="149">
        <f>M46-D46</f>
        <v>-10705.5</v>
      </c>
      <c r="P46" s="150">
        <f>M46/D46</f>
        <v>0.19666374012291485</v>
      </c>
      <c r="Q46" s="154">
        <f>M46-E46</f>
        <v>-7072.2</v>
      </c>
      <c r="R46" s="157">
        <f>M46/E46</f>
        <v>0.27038068709377905</v>
      </c>
      <c r="S46" s="149">
        <f>M46-G46</f>
        <v>-5408.2</v>
      </c>
      <c r="T46" s="150">
        <f>M46/G46</f>
        <v>0.32641673931996518</v>
      </c>
      <c r="U46" s="149">
        <v>473292.06</v>
      </c>
      <c r="V46" s="149">
        <v>496250.96</v>
      </c>
    </row>
    <row r="47" spans="1:22" s="181" customFormat="1" ht="21" customHeight="1">
      <c r="A47" s="179"/>
      <c r="B47" s="182" t="s">
        <v>307</v>
      </c>
      <c r="C47" s="149"/>
      <c r="D47" s="149">
        <v>225</v>
      </c>
      <c r="E47" s="149">
        <v>210</v>
      </c>
      <c r="F47" s="149"/>
      <c r="G47" s="149">
        <v>101</v>
      </c>
      <c r="H47" s="149"/>
      <c r="I47" s="252">
        <v>210</v>
      </c>
      <c r="J47" s="149"/>
      <c r="K47" s="149"/>
      <c r="L47" s="149"/>
      <c r="M47" s="149">
        <v>200</v>
      </c>
      <c r="N47" s="149"/>
      <c r="O47" s="149">
        <f>M47-D47</f>
        <v>-25</v>
      </c>
      <c r="P47" s="150">
        <f>M47/D47</f>
        <v>0.88888888888888884</v>
      </c>
      <c r="Q47" s="154">
        <f>M47-E47</f>
        <v>-10</v>
      </c>
      <c r="R47" s="157">
        <f>M47/E47</f>
        <v>0.95238095238095233</v>
      </c>
      <c r="S47" s="149">
        <f>M47-G47</f>
        <v>99</v>
      </c>
      <c r="T47" s="150">
        <f>M47/G47</f>
        <v>1.9801980198019802</v>
      </c>
      <c r="U47" s="149"/>
      <c r="V47" s="149"/>
    </row>
    <row r="48" spans="1:22" ht="27.75" customHeight="1">
      <c r="A48" s="185"/>
      <c r="B48" s="186" t="s">
        <v>44</v>
      </c>
      <c r="C48" s="178" t="e">
        <f>SUM(C6,C39,#REF!)</f>
        <v>#REF!</v>
      </c>
      <c r="D48" s="178">
        <f>SUM(D6,D39)</f>
        <v>630391.79999999993</v>
      </c>
      <c r="E48" s="178">
        <f>SUM(E6,E39)</f>
        <v>623455</v>
      </c>
      <c r="F48" s="178"/>
      <c r="G48" s="178">
        <f>SUM(G6,G39)</f>
        <v>449157</v>
      </c>
      <c r="H48" s="178"/>
      <c r="I48" s="178">
        <f>SUM(I6,I39)</f>
        <v>672086</v>
      </c>
      <c r="J48" s="178"/>
      <c r="K48" s="178"/>
      <c r="L48" s="178"/>
      <c r="M48" s="178">
        <f>SUM(M6,M39)</f>
        <v>634258.70000000007</v>
      </c>
      <c r="N48" s="178"/>
      <c r="O48" s="154">
        <f>M48-D48</f>
        <v>3866.9000000001397</v>
      </c>
      <c r="P48" s="150">
        <f>M48/D48</f>
        <v>1.0061341216684609</v>
      </c>
      <c r="Q48" s="154">
        <f>M48-E48</f>
        <v>10803.70000000007</v>
      </c>
      <c r="R48" s="157">
        <f>M48/E48</f>
        <v>1.0173287566865292</v>
      </c>
      <c r="S48" s="149">
        <f>M48-I48</f>
        <v>-37827.29999999993</v>
      </c>
      <c r="T48" s="150">
        <f>M48/G48</f>
        <v>1.4121091288792116</v>
      </c>
      <c r="U48" s="178" t="e">
        <f>SUM(U6,U39,#REF!)</f>
        <v>#REF!</v>
      </c>
      <c r="V48" s="178" t="e">
        <f>SUM(V6,V39,#REF!)</f>
        <v>#REF!</v>
      </c>
    </row>
    <row r="49" spans="1:5">
      <c r="A49" s="187"/>
      <c r="E49" s="138" t="s">
        <v>232</v>
      </c>
    </row>
    <row r="50" spans="1:5">
      <c r="A50" s="187"/>
    </row>
    <row r="51" spans="1:5">
      <c r="A51" s="187"/>
    </row>
    <row r="52" spans="1:5">
      <c r="A52" s="187"/>
    </row>
    <row r="53" spans="1:5">
      <c r="A53" s="187"/>
    </row>
    <row r="54" spans="1:5">
      <c r="A54" s="187"/>
    </row>
    <row r="55" spans="1:5">
      <c r="A55" s="187"/>
    </row>
    <row r="56" spans="1:5">
      <c r="A56" s="187"/>
    </row>
    <row r="57" spans="1:5">
      <c r="A57" s="187"/>
    </row>
    <row r="58" spans="1:5">
      <c r="A58" s="187"/>
    </row>
    <row r="59" spans="1:5">
      <c r="A59" s="187"/>
    </row>
    <row r="60" spans="1:5">
      <c r="A60" s="187"/>
    </row>
    <row r="61" spans="1:5">
      <c r="A61" s="187"/>
    </row>
    <row r="62" spans="1:5">
      <c r="A62" s="187"/>
    </row>
    <row r="63" spans="1:5">
      <c r="A63" s="187"/>
    </row>
    <row r="64" spans="1:5">
      <c r="A64" s="187"/>
    </row>
    <row r="65" spans="1:1">
      <c r="A65" s="187"/>
    </row>
    <row r="66" spans="1:1">
      <c r="A66" s="187"/>
    </row>
    <row r="67" spans="1:1">
      <c r="A67" s="187"/>
    </row>
    <row r="68" spans="1:1">
      <c r="A68" s="187"/>
    </row>
    <row r="69" spans="1:1">
      <c r="A69" s="187"/>
    </row>
    <row r="70" spans="1:1">
      <c r="A70" s="187"/>
    </row>
    <row r="71" spans="1:1">
      <c r="A71" s="187"/>
    </row>
    <row r="72" spans="1:1">
      <c r="A72" s="187"/>
    </row>
    <row r="73" spans="1:1">
      <c r="A73" s="187"/>
    </row>
    <row r="74" spans="1:1">
      <c r="A74" s="187"/>
    </row>
    <row r="75" spans="1:1">
      <c r="A75" s="187"/>
    </row>
    <row r="76" spans="1:1">
      <c r="A76" s="187"/>
    </row>
    <row r="77" spans="1:1">
      <c r="A77" s="187"/>
    </row>
    <row r="78" spans="1:1">
      <c r="A78" s="187"/>
    </row>
    <row r="79" spans="1:1">
      <c r="A79" s="187"/>
    </row>
    <row r="80" spans="1:1">
      <c r="A80" s="187"/>
    </row>
    <row r="81" spans="1:1">
      <c r="A81" s="187"/>
    </row>
    <row r="82" spans="1:1">
      <c r="A82" s="187"/>
    </row>
    <row r="83" spans="1:1">
      <c r="A83" s="187"/>
    </row>
    <row r="84" spans="1:1">
      <c r="A84" s="187"/>
    </row>
    <row r="85" spans="1:1">
      <c r="A85" s="187"/>
    </row>
    <row r="86" spans="1:1">
      <c r="A86" s="187"/>
    </row>
    <row r="87" spans="1:1">
      <c r="A87" s="187"/>
    </row>
    <row r="88" spans="1:1">
      <c r="A88" s="187"/>
    </row>
    <row r="89" spans="1:1">
      <c r="A89" s="187"/>
    </row>
    <row r="90" spans="1:1">
      <c r="A90" s="187"/>
    </row>
    <row r="91" spans="1:1">
      <c r="A91" s="187"/>
    </row>
    <row r="92" spans="1:1">
      <c r="A92" s="187"/>
    </row>
    <row r="93" spans="1:1">
      <c r="A93" s="187"/>
    </row>
    <row r="94" spans="1:1">
      <c r="A94" s="187"/>
    </row>
  </sheetData>
  <mergeCells count="10">
    <mergeCell ref="E1:G1"/>
    <mergeCell ref="R1:T1"/>
    <mergeCell ref="A2:Q2"/>
    <mergeCell ref="A3:A4"/>
    <mergeCell ref="B3:B4"/>
    <mergeCell ref="E3:I3"/>
    <mergeCell ref="K3:M3"/>
    <mergeCell ref="O3:P3"/>
    <mergeCell ref="Q3:R3"/>
    <mergeCell ref="S3:T3"/>
  </mergeCells>
  <phoneticPr fontId="8" type="noConversion"/>
  <pageMargins left="0.78740157480314965" right="0.78740157480314965" top="0.98425196850393704" bottom="0.98425196850393704" header="0.51181102362204722" footer="0.51181102362204722"/>
  <pageSetup paperSize="9" scale="85" fitToWidth="4" fitToHeight="4" orientation="landscape" verticalDpi="0" r:id="rId1"/>
  <headerFooter alignWithMargins="0">
    <oddFooter>&amp;L5</oddFooter>
  </headerFooter>
  <cellWatches>
    <cellWatch r="O48"/>
  </cellWatche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P28"/>
  <sheetViews>
    <sheetView topLeftCell="A4" workbookViewId="0">
      <selection activeCell="N27" sqref="N27"/>
    </sheetView>
  </sheetViews>
  <sheetFormatPr defaultRowHeight="12.75"/>
  <cols>
    <col min="1" max="1" width="21" customWidth="1"/>
    <col min="2" max="2" width="10.85546875" customWidth="1"/>
    <col min="3" max="3" width="10.28515625" customWidth="1"/>
    <col min="4" max="4" width="8.140625" customWidth="1"/>
    <col min="5" max="5" width="10.7109375" customWidth="1"/>
    <col min="6" max="6" width="8.85546875" customWidth="1"/>
    <col min="7" max="7" width="8.140625" customWidth="1"/>
    <col min="8" max="8" width="10.28515625" customWidth="1"/>
    <col min="9" max="9" width="8.28515625" customWidth="1"/>
    <col min="10" max="10" width="8.5703125" customWidth="1"/>
    <col min="11" max="11" width="9.7109375" customWidth="1"/>
    <col min="12" max="12" width="8.7109375" customWidth="1"/>
    <col min="13" max="13" width="7.28515625" customWidth="1"/>
    <col min="14" max="14" width="7.5703125" customWidth="1"/>
    <col min="15" max="15" width="8.140625" customWidth="1"/>
  </cols>
  <sheetData>
    <row r="1" spans="1:16">
      <c r="K1" t="s">
        <v>82</v>
      </c>
    </row>
    <row r="4" spans="1:16" ht="38.25" customHeight="1">
      <c r="A4" s="317" t="s">
        <v>325</v>
      </c>
      <c r="B4" s="317"/>
      <c r="C4" s="317"/>
      <c r="D4" s="317"/>
      <c r="E4" s="317"/>
      <c r="F4" s="317"/>
      <c r="G4" s="317"/>
      <c r="H4" s="317"/>
      <c r="I4" s="317"/>
      <c r="J4" s="317"/>
    </row>
    <row r="5" spans="1:16">
      <c r="N5" t="s">
        <v>271</v>
      </c>
    </row>
    <row r="6" spans="1:16" ht="15">
      <c r="A6" s="314"/>
      <c r="B6" s="316" t="s">
        <v>326</v>
      </c>
      <c r="C6" s="315" t="s">
        <v>84</v>
      </c>
      <c r="D6" s="315"/>
      <c r="E6" s="315" t="s">
        <v>262</v>
      </c>
      <c r="F6" s="315"/>
      <c r="G6" s="315"/>
      <c r="H6" s="315" t="s">
        <v>278</v>
      </c>
      <c r="I6" s="315"/>
      <c r="J6" s="315"/>
      <c r="K6" s="30"/>
      <c r="L6" s="126" t="s">
        <v>327</v>
      </c>
      <c r="M6" s="31"/>
      <c r="N6" s="30"/>
      <c r="O6" s="267">
        <v>2019</v>
      </c>
      <c r="P6" s="31"/>
    </row>
    <row r="7" spans="1:16" ht="15.75" customHeight="1">
      <c r="A7" s="314"/>
      <c r="B7" s="316"/>
      <c r="C7" s="8" t="s">
        <v>247</v>
      </c>
      <c r="D7" s="277" t="s">
        <v>85</v>
      </c>
      <c r="E7" s="8" t="s">
        <v>86</v>
      </c>
      <c r="F7" s="277" t="s">
        <v>85</v>
      </c>
      <c r="G7" s="277" t="s">
        <v>248</v>
      </c>
      <c r="H7" s="8" t="s">
        <v>7</v>
      </c>
      <c r="I7" s="277" t="s">
        <v>248</v>
      </c>
      <c r="J7" s="277" t="s">
        <v>279</v>
      </c>
      <c r="K7" s="8" t="s">
        <v>7</v>
      </c>
      <c r="L7" s="10" t="s">
        <v>248</v>
      </c>
      <c r="M7" s="10" t="s">
        <v>279</v>
      </c>
      <c r="N7" s="253" t="s">
        <v>7</v>
      </c>
      <c r="O7" s="199" t="s">
        <v>280</v>
      </c>
      <c r="P7" s="191" t="s">
        <v>281</v>
      </c>
    </row>
    <row r="8" spans="1:16" ht="28.5" customHeight="1">
      <c r="A8" s="20" t="s">
        <v>32</v>
      </c>
      <c r="B8" s="191">
        <v>40932</v>
      </c>
      <c r="C8" s="191">
        <v>40107</v>
      </c>
      <c r="D8" s="128">
        <f>(B8/C8)*100</f>
        <v>102.05699753160296</v>
      </c>
      <c r="E8" s="127">
        <v>39432</v>
      </c>
      <c r="F8" s="128">
        <f t="shared" ref="F8:F18" si="0">E8/B8*100</f>
        <v>96.335385517443555</v>
      </c>
      <c r="G8" s="128">
        <f>SUM(E8/C8)*100</f>
        <v>98.317002019597581</v>
      </c>
      <c r="H8" s="127">
        <v>46626</v>
      </c>
      <c r="I8" s="128">
        <f>SUM(H8/C8)*100</f>
        <v>116.25402049517541</v>
      </c>
      <c r="J8" s="128">
        <f>SUM(H8/E8)*100</f>
        <v>118.24406573341449</v>
      </c>
      <c r="K8" s="129">
        <v>7557</v>
      </c>
      <c r="L8" s="128">
        <f>SUM(K8/C8)*100</f>
        <v>18.842097389483133</v>
      </c>
      <c r="M8" s="130">
        <f>K8/H8*100</f>
        <v>16.207695277313086</v>
      </c>
      <c r="N8" s="196">
        <v>5595</v>
      </c>
      <c r="O8" s="128">
        <f>SUM(N8/B8)*100</f>
        <v>13.669012019935503</v>
      </c>
      <c r="P8" s="200">
        <f>N8/H8*100</f>
        <v>11.999742632865782</v>
      </c>
    </row>
    <row r="9" spans="1:16" ht="28.5" customHeight="1">
      <c r="A9" s="20" t="s">
        <v>56</v>
      </c>
      <c r="B9" s="191">
        <v>1463</v>
      </c>
      <c r="C9" s="191">
        <v>1557</v>
      </c>
      <c r="D9" s="128">
        <f t="shared" ref="D9:D18" si="1">(B9/C9)*100</f>
        <v>93.962748876043676</v>
      </c>
      <c r="E9" s="127">
        <v>1457</v>
      </c>
      <c r="F9" s="128">
        <f t="shared" si="0"/>
        <v>99.589883800410121</v>
      </c>
      <c r="G9" s="128">
        <f t="shared" ref="G9:G18" si="2">SUM(E9/C9)*100</f>
        <v>93.577392421323054</v>
      </c>
      <c r="H9" s="127">
        <v>1409</v>
      </c>
      <c r="I9" s="128">
        <f t="shared" ref="I9:I18" si="3">SUM(H9/C9)*100</f>
        <v>90.494540783558122</v>
      </c>
      <c r="J9" s="128">
        <f>SUM(H9/E9)*100</f>
        <v>96.705559368565545</v>
      </c>
      <c r="K9" s="129">
        <v>1409</v>
      </c>
      <c r="L9" s="128">
        <f>SUM(K9/C9)*100</f>
        <v>90.494540783558122</v>
      </c>
      <c r="M9" s="130">
        <f t="shared" ref="M9:M20" si="4">K9/H9*100</f>
        <v>100</v>
      </c>
      <c r="N9" s="191">
        <v>1409</v>
      </c>
      <c r="O9" s="128">
        <f>SUM(N9/B9)*100</f>
        <v>96.308954203691044</v>
      </c>
      <c r="P9" s="201">
        <f t="shared" ref="P9:P18" si="5">N9/K9*100</f>
        <v>100</v>
      </c>
    </row>
    <row r="10" spans="1:16" ht="22.5" customHeight="1">
      <c r="A10" s="20" t="s">
        <v>33</v>
      </c>
      <c r="B10" s="191">
        <v>1222</v>
      </c>
      <c r="C10" s="196">
        <v>491</v>
      </c>
      <c r="D10" s="128">
        <f t="shared" si="1"/>
        <v>248.87983706720979</v>
      </c>
      <c r="E10" s="127">
        <v>2904</v>
      </c>
      <c r="F10" s="128">
        <f t="shared" si="0"/>
        <v>237.64320785597383</v>
      </c>
      <c r="G10" s="128">
        <f t="shared" si="2"/>
        <v>591.44602851323828</v>
      </c>
      <c r="H10" s="128">
        <v>3136</v>
      </c>
      <c r="I10" s="128">
        <f t="shared" si="3"/>
        <v>638.69653767820773</v>
      </c>
      <c r="J10" s="128" t="s">
        <v>58</v>
      </c>
      <c r="K10" s="128">
        <v>671</v>
      </c>
      <c r="L10" s="128" t="s">
        <v>58</v>
      </c>
      <c r="M10" s="128" t="s">
        <v>58</v>
      </c>
      <c r="N10" s="128">
        <v>673</v>
      </c>
      <c r="O10" s="128" t="s">
        <v>58</v>
      </c>
      <c r="P10" s="128" t="s">
        <v>58</v>
      </c>
    </row>
    <row r="11" spans="1:16" ht="24" customHeight="1">
      <c r="A11" s="20" t="s">
        <v>34</v>
      </c>
      <c r="B11" s="191">
        <v>48867</v>
      </c>
      <c r="C11" s="191">
        <v>43088</v>
      </c>
      <c r="D11" s="128">
        <f t="shared" si="1"/>
        <v>113.41208689194207</v>
      </c>
      <c r="E11" s="127">
        <v>45586</v>
      </c>
      <c r="F11" s="128">
        <f t="shared" si="0"/>
        <v>93.285857531667588</v>
      </c>
      <c r="G11" s="128">
        <f t="shared" si="2"/>
        <v>105.79743780170814</v>
      </c>
      <c r="H11" s="127">
        <v>39379</v>
      </c>
      <c r="I11" s="128">
        <f t="shared" si="3"/>
        <v>91.392034905310055</v>
      </c>
      <c r="J11" s="128">
        <f t="shared" ref="J11:J18" si="6">SUM(H11/E11)*100</f>
        <v>86.383977536963101</v>
      </c>
      <c r="K11" s="129">
        <v>61762</v>
      </c>
      <c r="L11" s="128">
        <f t="shared" ref="L11:L18" si="7">SUM(K11/C11)*100</f>
        <v>143.33921277385815</v>
      </c>
      <c r="M11" s="130">
        <f t="shared" si="4"/>
        <v>156.83994006958025</v>
      </c>
      <c r="N11" s="191">
        <v>43539</v>
      </c>
      <c r="O11" s="128">
        <f t="shared" ref="O11:O18" si="8">SUM(N11/B11)*100</f>
        <v>89.096936582970102</v>
      </c>
      <c r="P11" s="201">
        <f t="shared" si="5"/>
        <v>70.494802629448529</v>
      </c>
    </row>
    <row r="12" spans="1:16" ht="28.5" customHeight="1">
      <c r="A12" s="20" t="s">
        <v>35</v>
      </c>
      <c r="B12" s="191">
        <v>34560</v>
      </c>
      <c r="C12" s="196">
        <v>42952</v>
      </c>
      <c r="D12" s="128">
        <f t="shared" si="1"/>
        <v>80.461910970385546</v>
      </c>
      <c r="E12" s="127">
        <v>24679</v>
      </c>
      <c r="F12" s="128">
        <f t="shared" si="0"/>
        <v>71.409143518518519</v>
      </c>
      <c r="G12" s="128">
        <f t="shared" si="2"/>
        <v>57.457161482585207</v>
      </c>
      <c r="H12" s="127">
        <v>3580</v>
      </c>
      <c r="I12" s="128">
        <f t="shared" si="3"/>
        <v>8.3348854535295214</v>
      </c>
      <c r="J12" s="128">
        <f t="shared" si="6"/>
        <v>14.506260383321854</v>
      </c>
      <c r="K12" s="129">
        <v>1265</v>
      </c>
      <c r="L12" s="128">
        <f t="shared" si="7"/>
        <v>2.9451480722667163</v>
      </c>
      <c r="M12" s="130">
        <f t="shared" si="4"/>
        <v>35.335195530726253</v>
      </c>
      <c r="N12" s="196">
        <v>1265</v>
      </c>
      <c r="O12" s="128">
        <f t="shared" si="8"/>
        <v>3.660300925925926</v>
      </c>
      <c r="P12" s="200">
        <f t="shared" si="5"/>
        <v>100</v>
      </c>
    </row>
    <row r="13" spans="1:16" ht="28.5" customHeight="1">
      <c r="A13" s="20" t="s">
        <v>54</v>
      </c>
      <c r="B13" s="191">
        <v>602</v>
      </c>
      <c r="C13" s="191">
        <v>212</v>
      </c>
      <c r="D13" s="128">
        <f t="shared" si="1"/>
        <v>283.96226415094338</v>
      </c>
      <c r="E13" s="127">
        <v>1238</v>
      </c>
      <c r="F13" s="128">
        <f t="shared" si="0"/>
        <v>205.64784053156146</v>
      </c>
      <c r="G13" s="128">
        <f t="shared" si="2"/>
        <v>583.96226415094338</v>
      </c>
      <c r="H13" s="127">
        <v>2059</v>
      </c>
      <c r="I13" s="128">
        <f t="shared" si="3"/>
        <v>971.22641509433959</v>
      </c>
      <c r="J13" s="128">
        <f t="shared" si="6"/>
        <v>166.31663974151857</v>
      </c>
      <c r="K13" s="129">
        <v>2059</v>
      </c>
      <c r="L13" s="128">
        <f t="shared" si="7"/>
        <v>971.22641509433959</v>
      </c>
      <c r="M13" s="130">
        <f t="shared" si="4"/>
        <v>100</v>
      </c>
      <c r="N13" s="191">
        <v>2059</v>
      </c>
      <c r="O13" s="128">
        <f t="shared" si="8"/>
        <v>342.02657807308969</v>
      </c>
      <c r="P13" s="201">
        <f t="shared" si="5"/>
        <v>100</v>
      </c>
    </row>
    <row r="14" spans="1:16" ht="15">
      <c r="A14" s="20" t="s">
        <v>36</v>
      </c>
      <c r="B14" s="191">
        <v>335397</v>
      </c>
      <c r="C14" s="196">
        <v>309979</v>
      </c>
      <c r="D14" s="128">
        <f t="shared" si="1"/>
        <v>108.19991031650531</v>
      </c>
      <c r="E14" s="127">
        <v>335531</v>
      </c>
      <c r="F14" s="128">
        <f t="shared" si="0"/>
        <v>100.03995265312452</v>
      </c>
      <c r="G14" s="128">
        <f t="shared" si="2"/>
        <v>108.2431390513551</v>
      </c>
      <c r="H14" s="127">
        <v>344760</v>
      </c>
      <c r="I14" s="128">
        <f t="shared" si="3"/>
        <v>111.22043751350898</v>
      </c>
      <c r="J14" s="128">
        <f t="shared" si="6"/>
        <v>102.75056552151665</v>
      </c>
      <c r="K14" s="129">
        <v>249610</v>
      </c>
      <c r="L14" s="128">
        <f t="shared" si="7"/>
        <v>80.524809745176285</v>
      </c>
      <c r="M14" s="130">
        <f t="shared" si="4"/>
        <v>72.401090613760303</v>
      </c>
      <c r="N14" s="196">
        <v>250010</v>
      </c>
      <c r="O14" s="128">
        <f t="shared" si="8"/>
        <v>74.541513489983515</v>
      </c>
      <c r="P14" s="200">
        <f t="shared" si="5"/>
        <v>100.16024998998438</v>
      </c>
    </row>
    <row r="15" spans="1:16" ht="27.75" customHeight="1">
      <c r="A15" s="279" t="s">
        <v>344</v>
      </c>
      <c r="B15" s="191">
        <v>18456</v>
      </c>
      <c r="C15" s="191">
        <v>21764</v>
      </c>
      <c r="D15" s="128">
        <f t="shared" si="1"/>
        <v>84.800588127182507</v>
      </c>
      <c r="E15" s="127">
        <v>30951</v>
      </c>
      <c r="F15" s="128">
        <f t="shared" si="0"/>
        <v>167.70156046814043</v>
      </c>
      <c r="G15" s="128">
        <f t="shared" si="2"/>
        <v>142.2119095754457</v>
      </c>
      <c r="H15" s="127">
        <v>33217</v>
      </c>
      <c r="I15" s="128">
        <f t="shared" si="3"/>
        <v>152.62359860319793</v>
      </c>
      <c r="J15" s="128">
        <f t="shared" si="6"/>
        <v>107.32124971729509</v>
      </c>
      <c r="K15" s="129">
        <v>11227</v>
      </c>
      <c r="L15" s="128">
        <f t="shared" si="7"/>
        <v>51.585186546590698</v>
      </c>
      <c r="M15" s="130">
        <f t="shared" si="4"/>
        <v>33.79895836469278</v>
      </c>
      <c r="N15" s="191">
        <v>11572</v>
      </c>
      <c r="O15" s="128">
        <f t="shared" si="8"/>
        <v>62.700476809709585</v>
      </c>
      <c r="P15" s="201">
        <f t="shared" si="5"/>
        <v>103.07294914046494</v>
      </c>
    </row>
    <row r="16" spans="1:16" ht="15" customHeight="1">
      <c r="A16" s="20" t="s">
        <v>37</v>
      </c>
      <c r="B16" s="191">
        <v>50555</v>
      </c>
      <c r="C16" s="196">
        <v>54007</v>
      </c>
      <c r="D16" s="128">
        <f t="shared" si="1"/>
        <v>93.608235969411368</v>
      </c>
      <c r="E16" s="127">
        <v>57977</v>
      </c>
      <c r="F16" s="128">
        <f t="shared" si="0"/>
        <v>114.68104045099396</v>
      </c>
      <c r="G16" s="128">
        <f t="shared" si="2"/>
        <v>107.35089895754255</v>
      </c>
      <c r="H16" s="127">
        <v>51792</v>
      </c>
      <c r="I16" s="128">
        <f t="shared" si="3"/>
        <v>95.898679800766558</v>
      </c>
      <c r="J16" s="128">
        <f t="shared" si="6"/>
        <v>89.331976473429123</v>
      </c>
      <c r="K16" s="129">
        <v>56485</v>
      </c>
      <c r="L16" s="128">
        <f t="shared" si="7"/>
        <v>104.58829411002277</v>
      </c>
      <c r="M16" s="130">
        <f t="shared" si="4"/>
        <v>109.06124497991966</v>
      </c>
      <c r="N16" s="196">
        <v>56586</v>
      </c>
      <c r="O16" s="128">
        <f t="shared" si="8"/>
        <v>111.92958164375433</v>
      </c>
      <c r="P16" s="200">
        <f t="shared" si="5"/>
        <v>100.17880853323891</v>
      </c>
    </row>
    <row r="17" spans="1:16" ht="15.75" customHeight="1">
      <c r="A17" s="20" t="s">
        <v>38</v>
      </c>
      <c r="B17" s="191">
        <v>301</v>
      </c>
      <c r="C17" s="191">
        <v>294</v>
      </c>
      <c r="D17" s="128">
        <f t="shared" si="1"/>
        <v>102.38095238095238</v>
      </c>
      <c r="E17" s="127">
        <v>323</v>
      </c>
      <c r="F17" s="128">
        <f t="shared" si="0"/>
        <v>107.30897009966777</v>
      </c>
      <c r="G17" s="128">
        <f t="shared" si="2"/>
        <v>109.8639455782313</v>
      </c>
      <c r="H17" s="127">
        <v>500</v>
      </c>
      <c r="I17" s="128">
        <f t="shared" si="3"/>
        <v>170.06802721088434</v>
      </c>
      <c r="J17" s="128">
        <f t="shared" si="6"/>
        <v>154.79876160990713</v>
      </c>
      <c r="K17" s="129">
        <v>500</v>
      </c>
      <c r="L17" s="128">
        <f t="shared" si="7"/>
        <v>170.06802721088434</v>
      </c>
      <c r="M17" s="130">
        <f t="shared" si="4"/>
        <v>100</v>
      </c>
      <c r="N17" s="191">
        <v>500</v>
      </c>
      <c r="O17" s="128">
        <f t="shared" si="8"/>
        <v>166.11295681063123</v>
      </c>
      <c r="P17" s="201">
        <f t="shared" si="5"/>
        <v>100</v>
      </c>
    </row>
    <row r="18" spans="1:16" ht="15.75" customHeight="1">
      <c r="A18" s="20" t="s">
        <v>55</v>
      </c>
      <c r="B18" s="191">
        <v>138456</v>
      </c>
      <c r="C18" s="191">
        <v>120906</v>
      </c>
      <c r="D18" s="128">
        <f t="shared" si="1"/>
        <v>114.51540866458241</v>
      </c>
      <c r="E18" s="127">
        <v>122122</v>
      </c>
      <c r="F18" s="128">
        <f t="shared" si="0"/>
        <v>88.20275033223551</v>
      </c>
      <c r="G18" s="128">
        <f t="shared" si="2"/>
        <v>101.0057399963608</v>
      </c>
      <c r="H18" s="127">
        <v>107801</v>
      </c>
      <c r="I18" s="128">
        <f t="shared" si="3"/>
        <v>89.161001108299004</v>
      </c>
      <c r="J18" s="128">
        <f t="shared" si="6"/>
        <v>88.27320220762843</v>
      </c>
      <c r="K18" s="129">
        <v>40359</v>
      </c>
      <c r="L18" s="128">
        <f t="shared" si="7"/>
        <v>33.380477395662744</v>
      </c>
      <c r="M18" s="130">
        <f t="shared" si="4"/>
        <v>37.438428214951628</v>
      </c>
      <c r="N18" s="196">
        <v>19235</v>
      </c>
      <c r="O18" s="128">
        <f t="shared" si="8"/>
        <v>13.892500144450223</v>
      </c>
      <c r="P18" s="200">
        <f t="shared" si="5"/>
        <v>47.659753710448719</v>
      </c>
    </row>
    <row r="19" spans="1:16" ht="15.75" customHeight="1">
      <c r="A19" s="20" t="s">
        <v>57</v>
      </c>
      <c r="B19" s="128" t="s">
        <v>58</v>
      </c>
      <c r="C19" s="128" t="s">
        <v>58</v>
      </c>
      <c r="D19" s="128" t="s">
        <v>58</v>
      </c>
      <c r="E19" s="127" t="s">
        <v>58</v>
      </c>
      <c r="F19" s="131" t="s">
        <v>58</v>
      </c>
      <c r="G19" s="128" t="s">
        <v>58</v>
      </c>
      <c r="H19" s="128" t="s">
        <v>58</v>
      </c>
      <c r="I19" s="128" t="s">
        <v>58</v>
      </c>
      <c r="J19" s="128" t="s">
        <v>58</v>
      </c>
      <c r="K19" s="129">
        <v>11100</v>
      </c>
      <c r="L19" s="128" t="s">
        <v>58</v>
      </c>
      <c r="M19" s="128" t="s">
        <v>58</v>
      </c>
      <c r="N19" s="191">
        <v>20655</v>
      </c>
      <c r="O19" s="202" t="s">
        <v>58</v>
      </c>
      <c r="P19" s="203" t="s">
        <v>58</v>
      </c>
    </row>
    <row r="20" spans="1:16" ht="14.25">
      <c r="A20" s="20" t="s">
        <v>43</v>
      </c>
      <c r="B20" s="132">
        <f>SUM(B8:B19)</f>
        <v>670811</v>
      </c>
      <c r="C20" s="132">
        <f>SUM(C8:C19)</f>
        <v>635357</v>
      </c>
      <c r="D20" s="128">
        <f>(B20/C20)*100</f>
        <v>105.5801698887397</v>
      </c>
      <c r="E20" s="132">
        <f>SUM(E8:E19)</f>
        <v>662200</v>
      </c>
      <c r="F20" s="128">
        <f>E20/B20*100</f>
        <v>98.716329934959319</v>
      </c>
      <c r="G20" s="128">
        <f>SUM(E20/C20)*100</f>
        <v>104.22486885325888</v>
      </c>
      <c r="H20" s="132">
        <f>SUM(H8:H19)</f>
        <v>634259</v>
      </c>
      <c r="I20" s="128">
        <f>SUM(H20/C20)*100</f>
        <v>99.827183772272903</v>
      </c>
      <c r="J20" s="128">
        <f>SUM(H20/E20)*100</f>
        <v>95.780579885231049</v>
      </c>
      <c r="K20" s="132">
        <f>SUM(K8:K19)</f>
        <v>444004</v>
      </c>
      <c r="L20" s="128">
        <f>SUM(K20/C20)*100</f>
        <v>69.882601435098692</v>
      </c>
      <c r="M20" s="130">
        <f t="shared" si="4"/>
        <v>70.003578979565134</v>
      </c>
      <c r="N20" s="204">
        <f>SUM(N8:N19)</f>
        <v>413098</v>
      </c>
      <c r="O20" s="128">
        <f>SUM(N20/C20)*100</f>
        <v>65.018249582518166</v>
      </c>
      <c r="P20" s="200">
        <f>N20/K20*100</f>
        <v>93.039251898631548</v>
      </c>
    </row>
    <row r="21" spans="1:16">
      <c r="A21" s="2"/>
      <c r="B21" s="133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</row>
    <row r="22" spans="1:16">
      <c r="A22" s="2"/>
      <c r="B22" s="133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</row>
    <row r="23" spans="1:16">
      <c r="A23" s="2"/>
      <c r="B23" s="133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</row>
    <row r="24" spans="1:16">
      <c r="A24" s="2"/>
      <c r="B24" s="2"/>
    </row>
    <row r="25" spans="1:16">
      <c r="A25" s="2"/>
      <c r="B25" s="2"/>
    </row>
    <row r="26" spans="1:16">
      <c r="A26" s="2"/>
      <c r="B26" s="2"/>
    </row>
    <row r="27" spans="1:16">
      <c r="A27" s="2"/>
      <c r="B27" s="2"/>
    </row>
    <row r="28" spans="1:16">
      <c r="A28" s="2"/>
      <c r="B28" s="2"/>
    </row>
  </sheetData>
  <mergeCells count="6">
    <mergeCell ref="A6:A7"/>
    <mergeCell ref="C6:D6"/>
    <mergeCell ref="B6:B7"/>
    <mergeCell ref="A4:J4"/>
    <mergeCell ref="E6:G6"/>
    <mergeCell ref="H6:J6"/>
  </mergeCells>
  <phoneticPr fontId="0" type="noConversion"/>
  <pageMargins left="0.75" right="0.75" top="1" bottom="1" header="0.5" footer="0.5"/>
  <pageSetup paperSize="9" scale="80" orientation="landscape" verticalDpi="0" r:id="rId1"/>
  <headerFooter alignWithMargins="0">
    <oddFooter>&amp;L6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  <pageSetUpPr fitToPage="1"/>
  </sheetPr>
  <dimension ref="A1:M28"/>
  <sheetViews>
    <sheetView workbookViewId="0">
      <selection activeCell="K29" sqref="K29"/>
    </sheetView>
  </sheetViews>
  <sheetFormatPr defaultRowHeight="12.75"/>
  <cols>
    <col min="1" max="1" width="28.28515625" customWidth="1"/>
    <col min="2" max="2" width="10.85546875" customWidth="1"/>
    <col min="3" max="3" width="11.85546875" customWidth="1"/>
    <col min="4" max="4" width="11.28515625" customWidth="1"/>
    <col min="5" max="5" width="11.140625" customWidth="1"/>
    <col min="6" max="6" width="11" customWidth="1"/>
    <col min="7" max="7" width="11.5703125" customWidth="1"/>
    <col min="8" max="8" width="10.140625" bestFit="1" customWidth="1"/>
    <col min="9" max="10" width="9.28515625" bestFit="1" customWidth="1"/>
  </cols>
  <sheetData>
    <row r="1" spans="1:13">
      <c r="H1" t="s">
        <v>256</v>
      </c>
    </row>
    <row r="4" spans="1:13" ht="39.75" customHeight="1">
      <c r="A4" s="317" t="s">
        <v>328</v>
      </c>
      <c r="B4" s="317"/>
      <c r="C4" s="317"/>
      <c r="D4" s="317"/>
      <c r="E4" s="317"/>
      <c r="F4" s="317"/>
      <c r="G4" s="317"/>
    </row>
    <row r="5" spans="1:13">
      <c r="K5" t="s">
        <v>271</v>
      </c>
    </row>
    <row r="6" spans="1:13" ht="15">
      <c r="A6" s="314"/>
      <c r="B6" s="316" t="s">
        <v>329</v>
      </c>
      <c r="C6" s="315" t="s">
        <v>263</v>
      </c>
      <c r="D6" s="315"/>
      <c r="E6" s="315" t="s">
        <v>282</v>
      </c>
      <c r="F6" s="315"/>
      <c r="G6" s="315"/>
      <c r="H6" s="315" t="s">
        <v>330</v>
      </c>
      <c r="I6" s="315"/>
      <c r="J6" s="315"/>
      <c r="K6" s="30"/>
      <c r="L6" s="267">
        <v>2019</v>
      </c>
      <c r="M6" s="31"/>
    </row>
    <row r="7" spans="1:13" ht="30" customHeight="1">
      <c r="A7" s="314"/>
      <c r="B7" s="316"/>
      <c r="C7" s="8" t="s">
        <v>7</v>
      </c>
      <c r="D7" s="277" t="s">
        <v>248</v>
      </c>
      <c r="E7" s="8" t="s">
        <v>7</v>
      </c>
      <c r="F7" s="277" t="s">
        <v>279</v>
      </c>
      <c r="G7" s="277" t="s">
        <v>248</v>
      </c>
      <c r="H7" s="8" t="s">
        <v>7</v>
      </c>
      <c r="I7" s="278" t="s">
        <v>279</v>
      </c>
      <c r="J7" s="278" t="s">
        <v>283</v>
      </c>
      <c r="K7" s="8" t="s">
        <v>7</v>
      </c>
      <c r="L7" s="278" t="s">
        <v>279</v>
      </c>
      <c r="M7" s="278" t="s">
        <v>331</v>
      </c>
    </row>
    <row r="8" spans="1:13" ht="28.5" customHeight="1">
      <c r="A8" s="20" t="s">
        <v>32</v>
      </c>
      <c r="B8" s="191">
        <v>40722</v>
      </c>
      <c r="C8" s="127">
        <v>39274</v>
      </c>
      <c r="D8" s="128">
        <f t="shared" ref="D8:D18" si="0">C8/B8*100</f>
        <v>96.44418250577084</v>
      </c>
      <c r="E8" s="127">
        <v>46626</v>
      </c>
      <c r="F8" s="128">
        <f>E8/C8*100</f>
        <v>118.71976371136121</v>
      </c>
      <c r="G8" s="128">
        <f>SUM(E8/B8)*100</f>
        <v>114.49830558420511</v>
      </c>
      <c r="H8" s="129">
        <v>7557</v>
      </c>
      <c r="I8" s="128">
        <f>SUM(H8/C8)*100</f>
        <v>19.241737536283544</v>
      </c>
      <c r="J8" s="128">
        <f>SUM(H8/E8)*100</f>
        <v>16.207695277313086</v>
      </c>
      <c r="K8" s="196">
        <v>5595</v>
      </c>
      <c r="L8" s="200">
        <f>K8/C8*100</f>
        <v>14.246066099709731</v>
      </c>
      <c r="M8" s="201">
        <f>K8/H8*100</f>
        <v>74.03731639539501</v>
      </c>
    </row>
    <row r="9" spans="1:13" ht="28.5" customHeight="1">
      <c r="A9" s="20" t="s">
        <v>68</v>
      </c>
      <c r="B9" s="191">
        <v>1550</v>
      </c>
      <c r="C9" s="127">
        <v>1438</v>
      </c>
      <c r="D9" s="128">
        <f t="shared" si="0"/>
        <v>92.774193548387103</v>
      </c>
      <c r="E9" s="127">
        <v>1409</v>
      </c>
      <c r="F9" s="128">
        <f>E9/C9*100</f>
        <v>97.983310152990271</v>
      </c>
      <c r="G9" s="128">
        <f>SUM(E9/B9)*100</f>
        <v>90.903225806451616</v>
      </c>
      <c r="H9" s="129">
        <v>1409</v>
      </c>
      <c r="I9" s="128">
        <f>SUM(H9/C9)*100</f>
        <v>97.983310152990271</v>
      </c>
      <c r="J9" s="128">
        <f>SUM(H9/E9)*100</f>
        <v>100</v>
      </c>
      <c r="K9" s="191">
        <v>1409</v>
      </c>
      <c r="L9" s="200">
        <f>K9/C9*100</f>
        <v>97.983310152990271</v>
      </c>
      <c r="M9" s="200">
        <f>K9/H9*100</f>
        <v>100</v>
      </c>
    </row>
    <row r="10" spans="1:13" ht="15" customHeight="1">
      <c r="A10" s="20" t="s">
        <v>33</v>
      </c>
      <c r="B10" s="191">
        <v>0</v>
      </c>
      <c r="C10" s="128">
        <v>161</v>
      </c>
      <c r="D10" s="285" t="s">
        <v>58</v>
      </c>
      <c r="E10" s="128">
        <v>3136</v>
      </c>
      <c r="F10" s="128" t="s">
        <v>58</v>
      </c>
      <c r="G10" s="128" t="s">
        <v>58</v>
      </c>
      <c r="H10" s="128">
        <v>671</v>
      </c>
      <c r="I10" s="128" t="s">
        <v>58</v>
      </c>
      <c r="J10" s="128" t="s">
        <v>58</v>
      </c>
      <c r="K10" s="128">
        <v>673</v>
      </c>
      <c r="L10" s="200">
        <f>K10/C10*100</f>
        <v>418.01242236024842</v>
      </c>
      <c r="M10" s="200">
        <f>K10/H10*100</f>
        <v>100.29806259314455</v>
      </c>
    </row>
    <row r="11" spans="1:13" ht="18" customHeight="1">
      <c r="A11" s="20" t="s">
        <v>34</v>
      </c>
      <c r="B11" s="191">
        <v>60956</v>
      </c>
      <c r="C11" s="127">
        <v>51012</v>
      </c>
      <c r="D11" s="128">
        <f t="shared" si="0"/>
        <v>83.686593608504495</v>
      </c>
      <c r="E11" s="127">
        <v>39379</v>
      </c>
      <c r="F11" s="128">
        <f t="shared" ref="F11:F18" si="1">E11/C11*100</f>
        <v>77.195561828589348</v>
      </c>
      <c r="G11" s="128">
        <f t="shared" ref="G11:G18" si="2">SUM(E11/B11)*100</f>
        <v>64.602336111293397</v>
      </c>
      <c r="H11" s="129">
        <v>61762</v>
      </c>
      <c r="I11" s="128">
        <f t="shared" ref="I11:I18" si="3">SUM(H11/C11)*100</f>
        <v>121.0734729083353</v>
      </c>
      <c r="J11" s="128">
        <f t="shared" ref="J11:J18" si="4">SUM(H11/E11)*100</f>
        <v>156.83994006958025</v>
      </c>
      <c r="K11" s="191">
        <v>43539</v>
      </c>
      <c r="L11" s="200">
        <f t="shared" ref="L11:L18" si="5">K11/C11*100</f>
        <v>85.350505763349801</v>
      </c>
      <c r="M11" s="200">
        <f t="shared" ref="M11:M19" si="6">K11/H11*100</f>
        <v>70.494802629448529</v>
      </c>
    </row>
    <row r="12" spans="1:13" ht="30" customHeight="1">
      <c r="A12" s="20" t="s">
        <v>35</v>
      </c>
      <c r="B12" s="191">
        <v>34559</v>
      </c>
      <c r="C12" s="127">
        <v>5964</v>
      </c>
      <c r="D12" s="128">
        <f t="shared" si="0"/>
        <v>17.257443791776382</v>
      </c>
      <c r="E12" s="127">
        <v>3580</v>
      </c>
      <c r="F12" s="128">
        <f t="shared" si="1"/>
        <v>60.026827632461433</v>
      </c>
      <c r="G12" s="128">
        <f t="shared" si="2"/>
        <v>10.359096038658526</v>
      </c>
      <c r="H12" s="129">
        <v>1265</v>
      </c>
      <c r="I12" s="128">
        <f t="shared" si="3"/>
        <v>21.210596914822265</v>
      </c>
      <c r="J12" s="128">
        <f t="shared" si="4"/>
        <v>35.335195530726253</v>
      </c>
      <c r="K12" s="196">
        <v>1265</v>
      </c>
      <c r="L12" s="200">
        <f t="shared" si="5"/>
        <v>21.210596914822265</v>
      </c>
      <c r="M12" s="201">
        <f t="shared" si="6"/>
        <v>100</v>
      </c>
    </row>
    <row r="13" spans="1:13" ht="30" customHeight="1">
      <c r="A13" s="20" t="s">
        <v>77</v>
      </c>
      <c r="B13" s="191">
        <v>2116</v>
      </c>
      <c r="C13" s="127">
        <v>5339</v>
      </c>
      <c r="D13" s="128">
        <f t="shared" si="0"/>
        <v>252.31568998109643</v>
      </c>
      <c r="E13" s="127">
        <v>2059</v>
      </c>
      <c r="F13" s="128">
        <f t="shared" si="1"/>
        <v>38.565274395954297</v>
      </c>
      <c r="G13" s="128">
        <f t="shared" si="2"/>
        <v>97.306238185255197</v>
      </c>
      <c r="H13" s="129">
        <v>2059</v>
      </c>
      <c r="I13" s="128">
        <f t="shared" si="3"/>
        <v>38.565274395954297</v>
      </c>
      <c r="J13" s="128">
        <f t="shared" si="4"/>
        <v>100</v>
      </c>
      <c r="K13" s="191">
        <v>2059</v>
      </c>
      <c r="L13" s="200">
        <f t="shared" si="5"/>
        <v>38.565274395954297</v>
      </c>
      <c r="M13" s="200">
        <f t="shared" si="6"/>
        <v>100</v>
      </c>
    </row>
    <row r="14" spans="1:13" ht="15">
      <c r="A14" s="20" t="s">
        <v>36</v>
      </c>
      <c r="B14" s="191">
        <v>309591</v>
      </c>
      <c r="C14" s="127">
        <v>319223</v>
      </c>
      <c r="D14" s="128">
        <f t="shared" si="0"/>
        <v>103.11120155301671</v>
      </c>
      <c r="E14" s="127">
        <v>344760</v>
      </c>
      <c r="F14" s="128">
        <f t="shared" si="1"/>
        <v>107.99973686106577</v>
      </c>
      <c r="G14" s="128">
        <f t="shared" si="2"/>
        <v>111.35982635154123</v>
      </c>
      <c r="H14" s="129">
        <v>249610</v>
      </c>
      <c r="I14" s="128">
        <f t="shared" si="3"/>
        <v>78.192987347402905</v>
      </c>
      <c r="J14" s="128">
        <f t="shared" si="4"/>
        <v>72.401090613760303</v>
      </c>
      <c r="K14" s="196">
        <v>250010</v>
      </c>
      <c r="L14" s="200">
        <f t="shared" si="5"/>
        <v>78.318291601795607</v>
      </c>
      <c r="M14" s="201">
        <f t="shared" si="6"/>
        <v>100.16024998998438</v>
      </c>
    </row>
    <row r="15" spans="1:13" ht="29.25" customHeight="1">
      <c r="A15" s="20" t="s">
        <v>39</v>
      </c>
      <c r="B15" s="191">
        <v>33890</v>
      </c>
      <c r="C15" s="127">
        <v>26368</v>
      </c>
      <c r="D15" s="128">
        <f t="shared" si="0"/>
        <v>77.804662142224842</v>
      </c>
      <c r="E15" s="127">
        <v>33217</v>
      </c>
      <c r="F15" s="128">
        <f t="shared" si="1"/>
        <v>125.97466626213591</v>
      </c>
      <c r="G15" s="128">
        <f t="shared" si="2"/>
        <v>98.014163470050164</v>
      </c>
      <c r="H15" s="129">
        <v>11227</v>
      </c>
      <c r="I15" s="128">
        <f t="shared" si="3"/>
        <v>42.578125</v>
      </c>
      <c r="J15" s="128">
        <f t="shared" si="4"/>
        <v>33.79895836469278</v>
      </c>
      <c r="K15" s="191">
        <v>11572</v>
      </c>
      <c r="L15" s="200">
        <f t="shared" si="5"/>
        <v>43.886529126213588</v>
      </c>
      <c r="M15" s="200">
        <f t="shared" si="6"/>
        <v>103.07294914046494</v>
      </c>
    </row>
    <row r="16" spans="1:13" ht="15" customHeight="1">
      <c r="A16" s="20" t="s">
        <v>37</v>
      </c>
      <c r="B16" s="191">
        <v>50905</v>
      </c>
      <c r="C16" s="127">
        <v>52976</v>
      </c>
      <c r="D16" s="128">
        <f t="shared" si="0"/>
        <v>104.06836263628327</v>
      </c>
      <c r="E16" s="127">
        <v>51792</v>
      </c>
      <c r="F16" s="128">
        <f t="shared" si="1"/>
        <v>97.765025672002409</v>
      </c>
      <c r="G16" s="128">
        <f t="shared" si="2"/>
        <v>101.74246144779491</v>
      </c>
      <c r="H16" s="129">
        <v>56485</v>
      </c>
      <c r="I16" s="128">
        <f t="shared" si="3"/>
        <v>106.62375415282392</v>
      </c>
      <c r="J16" s="128">
        <f t="shared" si="4"/>
        <v>109.06124497991966</v>
      </c>
      <c r="K16" s="196">
        <v>56586</v>
      </c>
      <c r="L16" s="200">
        <f t="shared" si="5"/>
        <v>106.81440652370885</v>
      </c>
      <c r="M16" s="200">
        <f t="shared" si="6"/>
        <v>100.17880853323891</v>
      </c>
    </row>
    <row r="17" spans="1:13" ht="17.25" customHeight="1">
      <c r="A17" s="20" t="s">
        <v>38</v>
      </c>
      <c r="B17" s="191">
        <v>400</v>
      </c>
      <c r="C17" s="127">
        <v>400</v>
      </c>
      <c r="D17" s="128">
        <f t="shared" si="0"/>
        <v>100</v>
      </c>
      <c r="E17" s="127">
        <v>500</v>
      </c>
      <c r="F17" s="128">
        <f t="shared" si="1"/>
        <v>125</v>
      </c>
      <c r="G17" s="128">
        <f t="shared" si="2"/>
        <v>125</v>
      </c>
      <c r="H17" s="129">
        <v>500</v>
      </c>
      <c r="I17" s="128">
        <f t="shared" si="3"/>
        <v>125</v>
      </c>
      <c r="J17" s="128">
        <f t="shared" si="4"/>
        <v>100</v>
      </c>
      <c r="K17" s="191">
        <v>500</v>
      </c>
      <c r="L17" s="200">
        <f t="shared" si="5"/>
        <v>125</v>
      </c>
      <c r="M17" s="201">
        <f t="shared" si="6"/>
        <v>100</v>
      </c>
    </row>
    <row r="18" spans="1:13" ht="17.25" customHeight="1">
      <c r="A18" s="20" t="s">
        <v>66</v>
      </c>
      <c r="B18" s="191">
        <v>90813</v>
      </c>
      <c r="C18" s="127">
        <v>110244</v>
      </c>
      <c r="D18" s="128">
        <f t="shared" si="0"/>
        <v>121.39671632915991</v>
      </c>
      <c r="E18" s="127">
        <v>107801</v>
      </c>
      <c r="F18" s="128">
        <f t="shared" si="1"/>
        <v>97.784006385835056</v>
      </c>
      <c r="G18" s="128">
        <f t="shared" si="2"/>
        <v>118.70657284749981</v>
      </c>
      <c r="H18" s="129">
        <v>40359</v>
      </c>
      <c r="I18" s="128">
        <f t="shared" si="3"/>
        <v>36.608795036464571</v>
      </c>
      <c r="J18" s="128">
        <f t="shared" si="4"/>
        <v>37.438428214951628</v>
      </c>
      <c r="K18" s="196">
        <v>19235</v>
      </c>
      <c r="L18" s="200">
        <f t="shared" si="5"/>
        <v>17.447661550741991</v>
      </c>
      <c r="M18" s="200">
        <f t="shared" si="6"/>
        <v>47.659753710448719</v>
      </c>
    </row>
    <row r="19" spans="1:13" ht="17.25" customHeight="1">
      <c r="A19" s="20" t="s">
        <v>69</v>
      </c>
      <c r="B19" s="127" t="s">
        <v>58</v>
      </c>
      <c r="C19" s="127" t="s">
        <v>58</v>
      </c>
      <c r="D19" s="127" t="s">
        <v>58</v>
      </c>
      <c r="E19" s="127" t="s">
        <v>58</v>
      </c>
      <c r="F19" s="128" t="s">
        <v>58</v>
      </c>
      <c r="G19" s="127" t="s">
        <v>58</v>
      </c>
      <c r="H19" s="129">
        <v>11100</v>
      </c>
      <c r="I19" s="128" t="s">
        <v>58</v>
      </c>
      <c r="J19" s="128"/>
      <c r="K19" s="191">
        <v>20655</v>
      </c>
      <c r="L19" s="286" t="s">
        <v>58</v>
      </c>
      <c r="M19" s="201">
        <f t="shared" si="6"/>
        <v>186.08108108108107</v>
      </c>
    </row>
    <row r="20" spans="1:13" ht="15">
      <c r="A20" s="9" t="s">
        <v>43</v>
      </c>
      <c r="B20" s="127">
        <f>SUM(B8:B19)</f>
        <v>625502</v>
      </c>
      <c r="C20" s="127">
        <f>SUM(C8:C19)</f>
        <v>612399</v>
      </c>
      <c r="D20" s="128">
        <f>C20/B20*100</f>
        <v>97.905202541318815</v>
      </c>
      <c r="E20" s="127">
        <f>SUM(E8:E19)</f>
        <v>634259</v>
      </c>
      <c r="F20" s="128">
        <f>E20/C20*100</f>
        <v>103.56956820634913</v>
      </c>
      <c r="G20" s="128">
        <f>SUM(E20/C20)*100</f>
        <v>103.56956820634913</v>
      </c>
      <c r="H20" s="127">
        <f>SUM(H8:H19)</f>
        <v>444004</v>
      </c>
      <c r="I20" s="128">
        <f>SUM(H20/C20)*100</f>
        <v>72.502404478126195</v>
      </c>
      <c r="J20" s="127">
        <f>SUM(H20/E20)*100</f>
        <v>70.003578979565134</v>
      </c>
      <c r="K20" s="253">
        <f>SUM(K8:K19)</f>
        <v>413098</v>
      </c>
      <c r="L20" s="200">
        <f>K20/C20*100</f>
        <v>67.455694734968546</v>
      </c>
      <c r="M20" s="200">
        <f>K20/H20*100</f>
        <v>93.039251898631548</v>
      </c>
    </row>
    <row r="21" spans="1:13">
      <c r="A21" s="2"/>
    </row>
    <row r="22" spans="1:13">
      <c r="A22" s="2"/>
    </row>
    <row r="23" spans="1:13">
      <c r="A23" s="2"/>
    </row>
    <row r="24" spans="1:13">
      <c r="A24" s="2"/>
    </row>
    <row r="25" spans="1:13">
      <c r="A25" s="2"/>
    </row>
    <row r="26" spans="1:13">
      <c r="A26" s="2"/>
    </row>
    <row r="27" spans="1:13">
      <c r="A27" s="2"/>
    </row>
    <row r="28" spans="1:13">
      <c r="A28" s="2"/>
    </row>
  </sheetData>
  <mergeCells count="6">
    <mergeCell ref="H6:J6"/>
    <mergeCell ref="A4:G4"/>
    <mergeCell ref="A6:A7"/>
    <mergeCell ref="B6:B7"/>
    <mergeCell ref="C6:D6"/>
    <mergeCell ref="E6:G6"/>
  </mergeCells>
  <phoneticPr fontId="8" type="noConversion"/>
  <pageMargins left="0.78740157480314965" right="0.78740157480314965" top="0.98425196850393704" bottom="0.98425196850393704" header="0.51181102362204722" footer="0.51181102362204722"/>
  <pageSetup paperSize="9" scale="86" fitToHeight="2" pageOrder="overThenDown" orientation="landscape" verticalDpi="0" r:id="rId1"/>
  <headerFooter alignWithMargins="0">
    <oddFooter>&amp;L7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33"/>
  </sheetPr>
  <dimension ref="A2:K28"/>
  <sheetViews>
    <sheetView workbookViewId="0">
      <selection activeCell="K24" sqref="K24"/>
    </sheetView>
  </sheetViews>
  <sheetFormatPr defaultRowHeight="12.75"/>
  <cols>
    <col min="1" max="1" width="28.28515625" customWidth="1"/>
    <col min="2" max="2" width="10.5703125" customWidth="1"/>
    <col min="3" max="3" width="11.7109375" customWidth="1"/>
    <col min="4" max="4" width="10" customWidth="1"/>
    <col min="5" max="5" width="10.85546875" customWidth="1"/>
    <col min="6" max="6" width="9.85546875" customWidth="1"/>
    <col min="7" max="7" width="11.85546875" customWidth="1"/>
    <col min="8" max="8" width="12.42578125" customWidth="1"/>
    <col min="9" max="9" width="11.28515625" customWidth="1"/>
    <col min="10" max="10" width="10.5703125" customWidth="1"/>
  </cols>
  <sheetData>
    <row r="2" spans="1:11">
      <c r="J2" t="s">
        <v>257</v>
      </c>
    </row>
    <row r="4" spans="1:11" ht="37.5" customHeight="1">
      <c r="A4" s="317" t="s">
        <v>332</v>
      </c>
      <c r="B4" s="317"/>
      <c r="C4" s="317"/>
      <c r="D4" s="317"/>
      <c r="E4" s="317"/>
      <c r="F4" s="317"/>
      <c r="G4" s="317"/>
      <c r="H4" s="317"/>
      <c r="I4" s="317"/>
    </row>
    <row r="5" spans="1:11">
      <c r="J5" t="s">
        <v>271</v>
      </c>
    </row>
    <row r="6" spans="1:11" ht="12.75" customHeight="1">
      <c r="A6" s="318"/>
      <c r="B6" s="319">
        <v>2015</v>
      </c>
      <c r="C6" s="320"/>
      <c r="D6" s="315">
        <v>2016</v>
      </c>
      <c r="E6" s="315"/>
      <c r="F6" s="315">
        <v>2017</v>
      </c>
      <c r="G6" s="315"/>
      <c r="H6" s="315">
        <v>2018</v>
      </c>
      <c r="I6" s="315"/>
      <c r="J6" s="125">
        <v>2019</v>
      </c>
      <c r="K6" s="31"/>
    </row>
    <row r="7" spans="1:11" ht="29.25" customHeight="1">
      <c r="A7" s="318"/>
      <c r="B7" s="7" t="s">
        <v>5</v>
      </c>
      <c r="C7" s="12" t="s">
        <v>83</v>
      </c>
      <c r="D7" s="7" t="s">
        <v>86</v>
      </c>
      <c r="E7" s="12" t="s">
        <v>83</v>
      </c>
      <c r="F7" s="7" t="s">
        <v>7</v>
      </c>
      <c r="G7" s="12" t="s">
        <v>83</v>
      </c>
      <c r="H7" s="7" t="s">
        <v>7</v>
      </c>
      <c r="I7" s="12" t="s">
        <v>83</v>
      </c>
      <c r="J7" s="124" t="s">
        <v>7</v>
      </c>
      <c r="K7" s="12" t="s">
        <v>83</v>
      </c>
    </row>
    <row r="8" spans="1:11" ht="30" customHeight="1">
      <c r="A8" s="20" t="s">
        <v>32</v>
      </c>
      <c r="B8" s="191">
        <v>40107</v>
      </c>
      <c r="C8" s="128">
        <f>SUM(B8/B20)*100</f>
        <v>6.3125140668946758</v>
      </c>
      <c r="D8" s="127">
        <v>39432</v>
      </c>
      <c r="E8" s="128">
        <f>SUM(D8/D20)*100</f>
        <v>5.9546964663243731</v>
      </c>
      <c r="F8" s="127">
        <v>46626</v>
      </c>
      <c r="G8" s="128">
        <f>SUM(F8/F20)*100</f>
        <v>7.3512555596373099</v>
      </c>
      <c r="H8" s="129">
        <v>7557</v>
      </c>
      <c r="I8" s="128">
        <f>SUM(H8/H20)*100</f>
        <v>1.702011693588346</v>
      </c>
      <c r="J8" s="196">
        <v>5595</v>
      </c>
      <c r="K8" s="128">
        <f>SUM(J8/J20)*100</f>
        <v>1.3544001665464369</v>
      </c>
    </row>
    <row r="9" spans="1:11" ht="18" customHeight="1">
      <c r="A9" s="20" t="s">
        <v>64</v>
      </c>
      <c r="B9" s="191">
        <v>1557</v>
      </c>
      <c r="C9" s="128">
        <f>SUM(B9/B20)*100</f>
        <v>0.24505907702283913</v>
      </c>
      <c r="D9" s="127">
        <v>1457</v>
      </c>
      <c r="E9" s="128">
        <f>SUM(D9/D20)*100</f>
        <v>0.22002416188462701</v>
      </c>
      <c r="F9" s="127">
        <v>1409</v>
      </c>
      <c r="G9" s="128">
        <f>SUM(F9/F20)*100</f>
        <v>0.22214899591491805</v>
      </c>
      <c r="H9" s="129">
        <v>1409</v>
      </c>
      <c r="I9" s="128">
        <f>SUM(H9/H20)*100</f>
        <v>0.31733948342807727</v>
      </c>
      <c r="J9" s="191">
        <v>1409</v>
      </c>
      <c r="K9" s="128">
        <f>SUM(J9/J20)*100</f>
        <v>0.34108129305878992</v>
      </c>
    </row>
    <row r="10" spans="1:11" ht="18" customHeight="1">
      <c r="A10" s="20" t="s">
        <v>63</v>
      </c>
      <c r="B10" s="191">
        <v>491</v>
      </c>
      <c r="C10" s="128">
        <f>SUM(B10/B20)*100</f>
        <v>7.7279387808743744E-2</v>
      </c>
      <c r="D10" s="127">
        <v>2904</v>
      </c>
      <c r="E10" s="128"/>
      <c r="F10" s="128">
        <v>3136</v>
      </c>
      <c r="G10" s="128"/>
      <c r="H10" s="128">
        <v>671</v>
      </c>
      <c r="I10" s="128"/>
      <c r="J10" s="128">
        <v>673</v>
      </c>
      <c r="K10" s="128"/>
    </row>
    <row r="11" spans="1:11" ht="18" customHeight="1">
      <c r="A11" s="20" t="s">
        <v>34</v>
      </c>
      <c r="B11" s="191">
        <v>43088</v>
      </c>
      <c r="C11" s="128">
        <f>SUM(B11/B20)*100</f>
        <v>6.781699107745724</v>
      </c>
      <c r="D11" s="127">
        <v>45586</v>
      </c>
      <c r="E11" s="128">
        <f>SUM(D11/D20)*100</f>
        <v>6.8840229537903959</v>
      </c>
      <c r="F11" s="127">
        <v>39379</v>
      </c>
      <c r="G11" s="128">
        <f>SUM(F11/F20)*100</f>
        <v>6.2086623918619992</v>
      </c>
      <c r="H11" s="129">
        <v>61762</v>
      </c>
      <c r="I11" s="128">
        <f>SUM(H11/H20)*100</f>
        <v>13.910235042927541</v>
      </c>
      <c r="J11" s="191">
        <v>43539</v>
      </c>
      <c r="K11" s="128">
        <f>SUM(J11/J20)*100</f>
        <v>10.539629821495142</v>
      </c>
    </row>
    <row r="12" spans="1:11" ht="27.75" customHeight="1">
      <c r="A12" s="20" t="s">
        <v>35</v>
      </c>
      <c r="B12" s="191">
        <v>42952</v>
      </c>
      <c r="C12" s="128">
        <f>SUM(B12/B20)*100</f>
        <v>6.7602938190655024</v>
      </c>
      <c r="D12" s="127">
        <v>24679</v>
      </c>
      <c r="E12" s="128">
        <f>SUM(D12/D20)*100</f>
        <v>3.7268196919359711</v>
      </c>
      <c r="F12" s="127">
        <v>3580</v>
      </c>
      <c r="G12" s="128">
        <f>SUM(F12/F20)*100</f>
        <v>0.56443818692363845</v>
      </c>
      <c r="H12" s="129">
        <v>1265</v>
      </c>
      <c r="I12" s="128">
        <f>SUM(H12/H20)*100</f>
        <v>0.28490734317708849</v>
      </c>
      <c r="J12" s="196">
        <v>1265</v>
      </c>
      <c r="K12" s="128">
        <f>SUM(J12/J20)*100</f>
        <v>0.30622273649351966</v>
      </c>
    </row>
    <row r="13" spans="1:11" ht="27.75" customHeight="1">
      <c r="A13" s="20" t="s">
        <v>65</v>
      </c>
      <c r="B13" s="191">
        <v>212</v>
      </c>
      <c r="C13" s="128">
        <f>SUM(B13/B20)*100</f>
        <v>3.336706764858182E-2</v>
      </c>
      <c r="D13" s="127">
        <v>1238</v>
      </c>
      <c r="E13" s="128">
        <f>SUM(D13/D20)*100</f>
        <v>0.18695258230141951</v>
      </c>
      <c r="F13" s="127">
        <v>2059</v>
      </c>
      <c r="G13" s="128">
        <f>SUM(F13/F20)*100</f>
        <v>0.32463078963010383</v>
      </c>
      <c r="H13" s="129">
        <v>2059</v>
      </c>
      <c r="I13" s="128">
        <f>SUM(H13/H20)*100</f>
        <v>0.4637345609499014</v>
      </c>
      <c r="J13" s="191">
        <v>2059</v>
      </c>
      <c r="K13" s="128">
        <f>SUM(J13/J20)*100</f>
        <v>0.498428944221468</v>
      </c>
    </row>
    <row r="14" spans="1:11" ht="15">
      <c r="A14" s="20" t="s">
        <v>36</v>
      </c>
      <c r="B14" s="191">
        <v>309979</v>
      </c>
      <c r="C14" s="128">
        <f>SUM(B14/B20)*100</f>
        <v>48.788161616225203</v>
      </c>
      <c r="D14" s="127">
        <v>335531</v>
      </c>
      <c r="E14" s="128">
        <f>SUM(D14/D20)*100</f>
        <v>50.669133192389005</v>
      </c>
      <c r="F14" s="127">
        <v>344760</v>
      </c>
      <c r="G14" s="128">
        <f>SUM(F14/F20)*100</f>
        <v>54.356343386534519</v>
      </c>
      <c r="H14" s="129">
        <v>249610</v>
      </c>
      <c r="I14" s="128">
        <f>SUM(H14/H20)*100</f>
        <v>56.217962000342339</v>
      </c>
      <c r="J14" s="196">
        <v>250010</v>
      </c>
      <c r="K14" s="128">
        <f>SUM(J14/J20)*100</f>
        <v>60.520748103355615</v>
      </c>
    </row>
    <row r="15" spans="1:11" ht="30" customHeight="1">
      <c r="A15" s="20" t="s">
        <v>39</v>
      </c>
      <c r="B15" s="191">
        <v>21764</v>
      </c>
      <c r="C15" s="128">
        <f>SUM(B15/B20)*100</f>
        <v>3.4254757561496922</v>
      </c>
      <c r="D15" s="127">
        <v>30951</v>
      </c>
      <c r="E15" s="128">
        <f>SUM(D15/D20)*100</f>
        <v>4.6739655693144071</v>
      </c>
      <c r="F15" s="127">
        <v>33217</v>
      </c>
      <c r="G15" s="128">
        <f>SUM(F15/F20)*100</f>
        <v>5.2371349874420385</v>
      </c>
      <c r="H15" s="129">
        <v>11227</v>
      </c>
      <c r="I15" s="128">
        <f>SUM(H15/H20)*100</f>
        <v>2.5285808235961835</v>
      </c>
      <c r="J15" s="191">
        <v>11572</v>
      </c>
      <c r="K15" s="128">
        <f>SUM(J15/J20)*100</f>
        <v>2.8012723373146322</v>
      </c>
    </row>
    <row r="16" spans="1:11" ht="15" customHeight="1">
      <c r="A16" s="20" t="s">
        <v>37</v>
      </c>
      <c r="B16" s="191">
        <v>54007</v>
      </c>
      <c r="C16" s="128">
        <f>SUM(B16/B20)*100</f>
        <v>8.5002604834762181</v>
      </c>
      <c r="D16" s="127">
        <v>57977</v>
      </c>
      <c r="E16" s="128">
        <f>SUM(D16/D20)*100</f>
        <v>8.7552099063726985</v>
      </c>
      <c r="F16" s="127">
        <v>51792</v>
      </c>
      <c r="G16" s="128">
        <f>SUM(F16/F20)*100</f>
        <v>8.1657493232260006</v>
      </c>
      <c r="H16" s="129">
        <v>56485</v>
      </c>
      <c r="I16" s="128">
        <f>SUM(H16/H20)*100</f>
        <v>12.721732236646515</v>
      </c>
      <c r="J16" s="196">
        <v>56586</v>
      </c>
      <c r="K16" s="128">
        <f>SUM(J16/J20)*100</f>
        <v>13.697960290294311</v>
      </c>
    </row>
    <row r="17" spans="1:11" ht="15.75" customHeight="1">
      <c r="A17" s="20" t="s">
        <v>38</v>
      </c>
      <c r="B17" s="191">
        <v>294</v>
      </c>
      <c r="C17" s="128">
        <f>SUM(B17/B20)*100</f>
        <v>4.6273197588127618E-2</v>
      </c>
      <c r="D17" s="127">
        <v>323</v>
      </c>
      <c r="E17" s="128">
        <f>SUM(D17/D20)*100</f>
        <v>4.8776804590758074E-2</v>
      </c>
      <c r="F17" s="127">
        <v>500</v>
      </c>
      <c r="G17" s="128">
        <f>SUM(F17/F20)*100</f>
        <v>7.8832149011681354E-2</v>
      </c>
      <c r="H17" s="129">
        <v>500</v>
      </c>
      <c r="I17" s="128">
        <f>SUM(H17/H20)*100</f>
        <v>0.11261159809371087</v>
      </c>
      <c r="J17" s="191">
        <v>500</v>
      </c>
      <c r="K17" s="128">
        <f>SUM(J17/J20)*100</f>
        <v>0.12103665474052162</v>
      </c>
    </row>
    <row r="18" spans="1:11" ht="15.75" customHeight="1">
      <c r="A18" s="20" t="s">
        <v>66</v>
      </c>
      <c r="B18" s="191">
        <v>120906</v>
      </c>
      <c r="C18" s="128">
        <f>SUM(B18/B20)*100</f>
        <v>19.029616420374687</v>
      </c>
      <c r="D18" s="127">
        <v>122122</v>
      </c>
      <c r="E18" s="128">
        <f>SUM(D18/D20)*100</f>
        <v>18.441860465116282</v>
      </c>
      <c r="F18" s="127">
        <v>107801</v>
      </c>
      <c r="G18" s="128">
        <f>SUM(F18/F20)*100</f>
        <v>16.996368991216524</v>
      </c>
      <c r="H18" s="129">
        <v>40359</v>
      </c>
      <c r="I18" s="128">
        <f>SUM(H18/H20)*100</f>
        <v>9.0897829749281538</v>
      </c>
      <c r="J18" s="196">
        <v>19235</v>
      </c>
      <c r="K18" s="128">
        <f>SUM(J18/J20)*100</f>
        <v>4.6562801078678673</v>
      </c>
    </row>
    <row r="19" spans="1:11" ht="15.75" customHeight="1">
      <c r="A19" s="20" t="s">
        <v>67</v>
      </c>
      <c r="B19" s="127" t="s">
        <v>58</v>
      </c>
      <c r="C19" s="285" t="s">
        <v>58</v>
      </c>
      <c r="D19" s="127" t="s">
        <v>58</v>
      </c>
      <c r="E19" s="285" t="s">
        <v>58</v>
      </c>
      <c r="F19" s="127" t="s">
        <v>58</v>
      </c>
      <c r="G19" s="285" t="s">
        <v>58</v>
      </c>
      <c r="H19" s="129">
        <v>11100</v>
      </c>
      <c r="I19" s="128">
        <f>SUM(H19/H20)*100</f>
        <v>2.4999774776803809</v>
      </c>
      <c r="J19" s="191">
        <v>20655</v>
      </c>
      <c r="K19" s="128">
        <f>SUM(J19/J20)*100</f>
        <v>5.0000242073309487</v>
      </c>
    </row>
    <row r="20" spans="1:11" ht="15">
      <c r="A20" s="9" t="s">
        <v>43</v>
      </c>
      <c r="B20" s="132">
        <f>SUM(B8:B19)</f>
        <v>635357</v>
      </c>
      <c r="C20" s="127">
        <f>SUM(C8:C19)</f>
        <v>100</v>
      </c>
      <c r="D20" s="132">
        <f>SUM(D8:D19)</f>
        <v>662200</v>
      </c>
      <c r="E20" s="128">
        <f>SUM(D20/D20)*100</f>
        <v>100</v>
      </c>
      <c r="F20" s="132">
        <f>SUM(F8:F19)</f>
        <v>634259</v>
      </c>
      <c r="G20" s="128">
        <f>SUM(F20/F20)*100</f>
        <v>100</v>
      </c>
      <c r="H20" s="132">
        <f>SUM(H8:H19)</f>
        <v>444004</v>
      </c>
      <c r="I20" s="128">
        <f>SUM(H20/H20)*100</f>
        <v>100</v>
      </c>
      <c r="J20" s="132">
        <f>SUM(J8:J19)</f>
        <v>413098</v>
      </c>
      <c r="K20" s="128">
        <f>SUM(J20/J20)*100</f>
        <v>100</v>
      </c>
    </row>
    <row r="21" spans="1:11">
      <c r="A21" s="2"/>
      <c r="B21" s="2"/>
    </row>
    <row r="22" spans="1:11">
      <c r="A22" s="2"/>
      <c r="B22" s="2"/>
    </row>
    <row r="23" spans="1:11">
      <c r="A23" s="2"/>
      <c r="B23" s="2"/>
    </row>
    <row r="24" spans="1:11">
      <c r="A24" s="2"/>
      <c r="B24" s="2"/>
    </row>
    <row r="25" spans="1:11">
      <c r="A25" s="2"/>
      <c r="B25" s="2"/>
    </row>
    <row r="26" spans="1:11">
      <c r="A26" s="2"/>
      <c r="B26" s="2"/>
    </row>
    <row r="27" spans="1:11">
      <c r="A27" s="2"/>
      <c r="B27" s="2"/>
    </row>
    <row r="28" spans="1:11">
      <c r="A28" s="2"/>
      <c r="B28" s="2"/>
    </row>
  </sheetData>
  <mergeCells count="6">
    <mergeCell ref="A4:I4"/>
    <mergeCell ref="A6:A7"/>
    <mergeCell ref="B6:C6"/>
    <mergeCell ref="D6:E6"/>
    <mergeCell ref="F6:G6"/>
    <mergeCell ref="H6:I6"/>
  </mergeCells>
  <phoneticPr fontId="8" type="noConversion"/>
  <pageMargins left="0.75" right="0.75" top="1" bottom="1" header="0.5" footer="0.5"/>
  <pageSetup paperSize="9" scale="90" orientation="landscape" verticalDpi="0" r:id="rId1"/>
  <headerFooter alignWithMargins="0">
    <oddFooter>&amp;L8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</sheetPr>
  <dimension ref="A1:O848"/>
  <sheetViews>
    <sheetView tabSelected="1" view="pageBreakPreview" topLeftCell="A23" zoomScaleNormal="100" workbookViewId="0">
      <selection activeCell="J23" sqref="J23"/>
    </sheetView>
  </sheetViews>
  <sheetFormatPr defaultRowHeight="12.75"/>
  <cols>
    <col min="1" max="1" width="4.140625" style="34" customWidth="1"/>
    <col min="2" max="2" width="5" style="35" customWidth="1"/>
    <col min="3" max="3" width="4.5703125" style="34" customWidth="1"/>
    <col min="4" max="4" width="57" style="35" customWidth="1"/>
    <col min="5" max="5" width="9.85546875" style="36" customWidth="1"/>
    <col min="6" max="6" width="12" style="57" customWidth="1"/>
    <col min="7" max="7" width="10.140625" style="57" customWidth="1"/>
    <col min="8" max="8" width="10" style="57" customWidth="1"/>
    <col min="9" max="9" width="10.5703125" style="57" customWidth="1"/>
    <col min="10" max="10" width="10.140625" style="36" customWidth="1"/>
    <col min="11" max="11" width="9.28515625" style="36" customWidth="1"/>
    <col min="12" max="12" width="9.5703125" style="57" customWidth="1"/>
    <col min="13" max="13" width="9.42578125" style="36" customWidth="1"/>
    <col min="14" max="14" width="10.5703125" style="57" customWidth="1"/>
    <col min="15" max="16384" width="9.140625" style="57"/>
  </cols>
  <sheetData>
    <row r="1" spans="1:14" hidden="1"/>
    <row r="2" spans="1:14" ht="9" customHeight="1">
      <c r="E2" s="37"/>
      <c r="J2" s="37"/>
      <c r="K2" s="37"/>
      <c r="M2" s="37"/>
    </row>
    <row r="3" spans="1:14" ht="50.25" customHeight="1">
      <c r="E3" s="37"/>
      <c r="J3" s="32"/>
      <c r="K3" s="32"/>
      <c r="L3" s="323" t="s">
        <v>258</v>
      </c>
      <c r="M3" s="323"/>
      <c r="N3" s="323"/>
    </row>
    <row r="4" spans="1:14" s="33" customFormat="1" ht="24" customHeight="1">
      <c r="A4" s="324" t="s">
        <v>335</v>
      </c>
      <c r="B4" s="324"/>
      <c r="C4" s="324"/>
      <c r="D4" s="324"/>
      <c r="E4" s="324"/>
      <c r="F4" s="325"/>
      <c r="G4" s="325"/>
      <c r="H4" s="325"/>
      <c r="I4" s="325"/>
      <c r="J4" s="325"/>
      <c r="K4" s="325"/>
      <c r="L4" s="325"/>
      <c r="M4" s="325"/>
      <c r="N4" s="325"/>
    </row>
    <row r="5" spans="1:14" ht="14.25" customHeight="1">
      <c r="E5" s="37"/>
      <c r="J5" s="37"/>
      <c r="K5" s="37"/>
      <c r="L5" s="37"/>
      <c r="M5" s="37"/>
      <c r="N5" s="37" t="s">
        <v>87</v>
      </c>
    </row>
    <row r="6" spans="1:14" s="58" customFormat="1" ht="19.5" customHeight="1">
      <c r="A6" s="326" t="s">
        <v>88</v>
      </c>
      <c r="B6" s="328" t="s">
        <v>89</v>
      </c>
      <c r="C6" s="330" t="s">
        <v>90</v>
      </c>
      <c r="D6" s="332"/>
      <c r="E6" s="334" t="s">
        <v>334</v>
      </c>
      <c r="F6" s="336" t="s">
        <v>333</v>
      </c>
      <c r="G6" s="337"/>
      <c r="H6" s="337"/>
      <c r="I6" s="338"/>
      <c r="J6" s="334" t="s">
        <v>264</v>
      </c>
      <c r="K6" s="321" t="s">
        <v>336</v>
      </c>
      <c r="L6" s="321" t="s">
        <v>337</v>
      </c>
      <c r="M6" s="321" t="s">
        <v>338</v>
      </c>
      <c r="N6" s="321" t="s">
        <v>339</v>
      </c>
    </row>
    <row r="7" spans="1:14" s="58" customFormat="1" ht="97.5" customHeight="1">
      <c r="A7" s="327"/>
      <c r="B7" s="329"/>
      <c r="C7" s="331"/>
      <c r="D7" s="333"/>
      <c r="E7" s="335"/>
      <c r="F7" s="273" t="s">
        <v>345</v>
      </c>
      <c r="G7" s="273" t="s">
        <v>346</v>
      </c>
      <c r="H7" s="38" t="s">
        <v>91</v>
      </c>
      <c r="I7" s="38" t="s">
        <v>92</v>
      </c>
      <c r="J7" s="335"/>
      <c r="K7" s="322"/>
      <c r="L7" s="322"/>
      <c r="M7" s="322"/>
      <c r="N7" s="322"/>
    </row>
    <row r="8" spans="1:14" s="62" customFormat="1">
      <c r="A8" s="59">
        <v>1</v>
      </c>
      <c r="B8" s="60" t="s">
        <v>93</v>
      </c>
      <c r="C8" s="61">
        <v>3</v>
      </c>
      <c r="D8" s="60" t="s">
        <v>94</v>
      </c>
      <c r="E8" s="60" t="s">
        <v>95</v>
      </c>
      <c r="F8" s="60">
        <v>6</v>
      </c>
      <c r="G8" s="60">
        <v>7</v>
      </c>
      <c r="H8" s="60" t="s">
        <v>96</v>
      </c>
      <c r="I8" s="60">
        <v>9</v>
      </c>
      <c r="J8" s="60" t="s">
        <v>97</v>
      </c>
      <c r="K8" s="60" t="s">
        <v>98</v>
      </c>
      <c r="L8" s="60" t="s">
        <v>99</v>
      </c>
      <c r="M8" s="60" t="s">
        <v>100</v>
      </c>
      <c r="N8" s="60" t="s">
        <v>101</v>
      </c>
    </row>
    <row r="9" spans="1:14" s="50" customFormat="1">
      <c r="A9" s="63" t="s">
        <v>102</v>
      </c>
      <c r="B9" s="64" t="s">
        <v>103</v>
      </c>
      <c r="C9" s="64"/>
      <c r="D9" s="65" t="s">
        <v>32</v>
      </c>
      <c r="E9" s="66">
        <f>SUM(E11:E18)</f>
        <v>41066</v>
      </c>
      <c r="F9" s="66">
        <f>SUM(F11:F18)</f>
        <v>39550</v>
      </c>
      <c r="G9" s="66">
        <f>SUM(G11:G18)</f>
        <v>27153</v>
      </c>
      <c r="H9" s="67">
        <f t="shared" ref="H9:H40" si="0">PRODUCT(G9,1/F9)</f>
        <v>0.68654867256637175</v>
      </c>
      <c r="I9" s="66">
        <f>SUM(I11:I18)</f>
        <v>39432</v>
      </c>
      <c r="J9" s="66">
        <f>SUM(J11:J18)</f>
        <v>46626</v>
      </c>
      <c r="K9" s="68">
        <f>SUM(J9,-E9)</f>
        <v>5560</v>
      </c>
      <c r="L9" s="69">
        <f>PRODUCT(J9,1/E9)</f>
        <v>1.1353918083085763</v>
      </c>
      <c r="M9" s="68">
        <f>SUM(J9,-F9)</f>
        <v>7076</v>
      </c>
      <c r="N9" s="67">
        <f>PRODUCT(J9,1/F9)</f>
        <v>1.178912768647282</v>
      </c>
    </row>
    <row r="10" spans="1:14" s="50" customFormat="1">
      <c r="A10" s="70"/>
      <c r="B10" s="71"/>
      <c r="C10" s="71"/>
      <c r="D10" s="72" t="s">
        <v>104</v>
      </c>
      <c r="E10" s="73">
        <f t="shared" ref="E10:J10" si="1">PRODUCT(E9,1/E64)</f>
        <v>6.3547722690154948E-2</v>
      </c>
      <c r="F10" s="73">
        <f t="shared" si="1"/>
        <v>6.1469549648123741E-2</v>
      </c>
      <c r="G10" s="73">
        <f t="shared" si="1"/>
        <v>6.251165489091022E-2</v>
      </c>
      <c r="H10" s="73">
        <f t="shared" si="1"/>
        <v>1.0169531946915491</v>
      </c>
      <c r="I10" s="73">
        <f t="shared" si="1"/>
        <v>5.9546964663243732E-2</v>
      </c>
      <c r="J10" s="73">
        <f t="shared" si="1"/>
        <v>7.3512555596373083E-2</v>
      </c>
      <c r="K10" s="73">
        <f t="shared" ref="K10:K49" si="2">SUM(J10,-E10)</f>
        <v>9.9648329062181351E-3</v>
      </c>
      <c r="L10" s="74"/>
      <c r="M10" s="74">
        <f>SUM(J10,-F10)</f>
        <v>1.2043005948249343E-2</v>
      </c>
      <c r="N10" s="73"/>
    </row>
    <row r="11" spans="1:14" s="50" customFormat="1" ht="30" customHeight="1">
      <c r="A11" s="70"/>
      <c r="B11" s="75" t="s">
        <v>103</v>
      </c>
      <c r="C11" s="75" t="s">
        <v>105</v>
      </c>
      <c r="D11" s="76" t="s">
        <v>106</v>
      </c>
      <c r="E11" s="77">
        <v>1649</v>
      </c>
      <c r="F11" s="78">
        <v>1486</v>
      </c>
      <c r="G11" s="79">
        <v>877</v>
      </c>
      <c r="H11" s="80">
        <f t="shared" si="0"/>
        <v>0.59017496635262445</v>
      </c>
      <c r="I11" s="81">
        <v>1487</v>
      </c>
      <c r="J11" s="82">
        <v>1487</v>
      </c>
      <c r="K11" s="77">
        <f t="shared" si="2"/>
        <v>-162</v>
      </c>
      <c r="L11" s="80">
        <f>PRODUCT(J11,1/E11)</f>
        <v>0.9017586416009703</v>
      </c>
      <c r="M11" s="83">
        <f>SUM(J11,-F11)</f>
        <v>1</v>
      </c>
      <c r="N11" s="80">
        <f t="shared" ref="N11:N50" si="3">PRODUCT(J11,1/F11)</f>
        <v>1.0006729475100942</v>
      </c>
    </row>
    <row r="12" spans="1:14" s="36" customFormat="1" ht="48" customHeight="1">
      <c r="A12" s="84"/>
      <c r="B12" s="85" t="s">
        <v>103</v>
      </c>
      <c r="C12" s="85" t="s">
        <v>107</v>
      </c>
      <c r="D12" s="76" t="s">
        <v>108</v>
      </c>
      <c r="E12" s="83">
        <v>2524</v>
      </c>
      <c r="F12" s="86">
        <v>2429</v>
      </c>
      <c r="G12" s="79">
        <v>1643</v>
      </c>
      <c r="H12" s="80">
        <f t="shared" si="0"/>
        <v>0.67641004528612603</v>
      </c>
      <c r="I12" s="87">
        <v>2429</v>
      </c>
      <c r="J12" s="88">
        <v>2118</v>
      </c>
      <c r="K12" s="89">
        <f t="shared" si="2"/>
        <v>-406</v>
      </c>
      <c r="L12" s="90">
        <f t="shared" ref="L12:L49" si="4">PRODUCT(J12,1/E12)</f>
        <v>0.83914421553090335</v>
      </c>
      <c r="M12" s="91">
        <f t="shared" ref="M12:M50" si="5">SUM(J12,-F12)</f>
        <v>-311</v>
      </c>
      <c r="N12" s="90">
        <f t="shared" si="3"/>
        <v>0.87196377109921774</v>
      </c>
    </row>
    <row r="13" spans="1:14" s="36" customFormat="1" ht="45.75" customHeight="1">
      <c r="A13" s="84"/>
      <c r="B13" s="85" t="s">
        <v>103</v>
      </c>
      <c r="C13" s="85" t="s">
        <v>109</v>
      </c>
      <c r="D13" s="76" t="s">
        <v>110</v>
      </c>
      <c r="E13" s="83">
        <v>29782</v>
      </c>
      <c r="F13" s="86">
        <v>28621</v>
      </c>
      <c r="G13" s="79">
        <v>19886</v>
      </c>
      <c r="H13" s="80">
        <f t="shared" si="0"/>
        <v>0.69480451416791866</v>
      </c>
      <c r="I13" s="87">
        <v>28611</v>
      </c>
      <c r="J13" s="88">
        <v>34645</v>
      </c>
      <c r="K13" s="89">
        <f t="shared" si="2"/>
        <v>4863</v>
      </c>
      <c r="L13" s="90">
        <f t="shared" si="4"/>
        <v>1.1632865489221678</v>
      </c>
      <c r="M13" s="91">
        <f t="shared" si="5"/>
        <v>6024</v>
      </c>
      <c r="N13" s="90">
        <f t="shared" si="3"/>
        <v>1.2104748261765836</v>
      </c>
    </row>
    <row r="14" spans="1:14" s="36" customFormat="1" ht="21.75" customHeight="1">
      <c r="A14" s="84"/>
      <c r="B14" s="85" t="s">
        <v>103</v>
      </c>
      <c r="C14" s="85" t="s">
        <v>111</v>
      </c>
      <c r="D14" s="76" t="s">
        <v>112</v>
      </c>
      <c r="E14" s="83">
        <v>3</v>
      </c>
      <c r="F14" s="86">
        <v>12</v>
      </c>
      <c r="G14" s="79"/>
      <c r="H14" s="80">
        <f t="shared" si="0"/>
        <v>8.3333333333333329E-2</v>
      </c>
      <c r="I14" s="87">
        <v>12</v>
      </c>
      <c r="J14" s="88"/>
      <c r="K14" s="89"/>
      <c r="L14" s="90"/>
      <c r="M14" s="91"/>
      <c r="N14" s="90"/>
    </row>
    <row r="15" spans="1:14" s="36" customFormat="1" ht="35.25" customHeight="1">
      <c r="A15" s="84"/>
      <c r="B15" s="85" t="s">
        <v>103</v>
      </c>
      <c r="C15" s="85" t="s">
        <v>113</v>
      </c>
      <c r="D15" s="76" t="s">
        <v>114</v>
      </c>
      <c r="E15" s="83">
        <v>1713</v>
      </c>
      <c r="F15" s="86">
        <v>1701</v>
      </c>
      <c r="G15" s="79">
        <v>1314</v>
      </c>
      <c r="H15" s="80">
        <f t="shared" si="0"/>
        <v>0.77248677248677244</v>
      </c>
      <c r="I15" s="87">
        <v>1701</v>
      </c>
      <c r="J15" s="88">
        <v>1892</v>
      </c>
      <c r="K15" s="89">
        <f t="shared" si="2"/>
        <v>179</v>
      </c>
      <c r="L15" s="90">
        <f t="shared" si="4"/>
        <v>1.1044950379451255</v>
      </c>
      <c r="M15" s="91">
        <f t="shared" si="5"/>
        <v>191</v>
      </c>
      <c r="N15" s="90">
        <f t="shared" si="3"/>
        <v>1.1122868900646679</v>
      </c>
    </row>
    <row r="16" spans="1:14" s="36" customFormat="1" ht="21" customHeight="1">
      <c r="A16" s="84"/>
      <c r="B16" s="85" t="s">
        <v>103</v>
      </c>
      <c r="C16" s="85" t="s">
        <v>115</v>
      </c>
      <c r="D16" s="76" t="s">
        <v>163</v>
      </c>
      <c r="E16" s="83">
        <v>720</v>
      </c>
      <c r="F16" s="86">
        <v>200</v>
      </c>
      <c r="G16" s="79">
        <v>200</v>
      </c>
      <c r="H16" s="80">
        <f t="shared" si="0"/>
        <v>1</v>
      </c>
      <c r="I16" s="87">
        <v>200</v>
      </c>
      <c r="J16" s="88"/>
      <c r="K16" s="89">
        <f t="shared" si="2"/>
        <v>-720</v>
      </c>
      <c r="L16" s="90">
        <f t="shared" si="4"/>
        <v>1.3888888888888889E-3</v>
      </c>
      <c r="M16" s="91">
        <f t="shared" si="5"/>
        <v>-200</v>
      </c>
      <c r="N16" s="90">
        <f t="shared" si="3"/>
        <v>5.0000000000000001E-3</v>
      </c>
    </row>
    <row r="17" spans="1:14" s="36" customFormat="1">
      <c r="A17" s="84"/>
      <c r="B17" s="85" t="s">
        <v>103</v>
      </c>
      <c r="C17" s="85" t="s">
        <v>116</v>
      </c>
      <c r="D17" s="76" t="s">
        <v>117</v>
      </c>
      <c r="E17" s="83">
        <v>496</v>
      </c>
      <c r="F17" s="86">
        <v>974</v>
      </c>
      <c r="G17" s="83"/>
      <c r="H17" s="80">
        <f t="shared" si="0"/>
        <v>1.026694045174538E-3</v>
      </c>
      <c r="I17" s="87">
        <v>637</v>
      </c>
      <c r="J17" s="88">
        <v>1200</v>
      </c>
      <c r="K17" s="89">
        <f t="shared" si="2"/>
        <v>704</v>
      </c>
      <c r="L17" s="90">
        <f t="shared" si="4"/>
        <v>2.4193548387096775</v>
      </c>
      <c r="M17" s="91">
        <f t="shared" si="5"/>
        <v>226</v>
      </c>
      <c r="N17" s="90">
        <f t="shared" si="3"/>
        <v>1.2320328542094456</v>
      </c>
    </row>
    <row r="18" spans="1:14" s="36" customFormat="1">
      <c r="A18" s="84"/>
      <c r="B18" s="85" t="s">
        <v>103</v>
      </c>
      <c r="C18" s="85" t="s">
        <v>118</v>
      </c>
      <c r="D18" s="76" t="s">
        <v>119</v>
      </c>
      <c r="E18" s="83">
        <v>4179</v>
      </c>
      <c r="F18" s="92">
        <v>4127</v>
      </c>
      <c r="G18" s="79">
        <v>3233</v>
      </c>
      <c r="H18" s="80">
        <f t="shared" si="0"/>
        <v>0.78337775623939909</v>
      </c>
      <c r="I18" s="87">
        <v>4355</v>
      </c>
      <c r="J18" s="93">
        <v>5284</v>
      </c>
      <c r="K18" s="77">
        <f t="shared" si="2"/>
        <v>1105</v>
      </c>
      <c r="L18" s="80">
        <f t="shared" si="4"/>
        <v>1.2644173247188322</v>
      </c>
      <c r="M18" s="83">
        <f t="shared" si="5"/>
        <v>1157</v>
      </c>
      <c r="N18" s="80">
        <f t="shared" si="3"/>
        <v>1.2803489217349164</v>
      </c>
    </row>
    <row r="19" spans="1:14" s="100" customFormat="1">
      <c r="A19" s="94" t="s">
        <v>120</v>
      </c>
      <c r="B19" s="95" t="s">
        <v>105</v>
      </c>
      <c r="C19" s="95"/>
      <c r="D19" s="96" t="s">
        <v>68</v>
      </c>
      <c r="E19" s="97">
        <f>SUM(E21)</f>
        <v>1713</v>
      </c>
      <c r="F19" s="97">
        <f>SUM(F21)</f>
        <v>1456</v>
      </c>
      <c r="G19" s="97">
        <f>SUM(G21)</f>
        <v>1238</v>
      </c>
      <c r="H19" s="98">
        <f t="shared" si="0"/>
        <v>0.85027472527472536</v>
      </c>
      <c r="I19" s="97">
        <f>SUM(I21)</f>
        <v>1457</v>
      </c>
      <c r="J19" s="97">
        <f>SUM(J21)</f>
        <v>1409</v>
      </c>
      <c r="K19" s="68">
        <f t="shared" si="2"/>
        <v>-304</v>
      </c>
      <c r="L19" s="98">
        <f t="shared" si="4"/>
        <v>0.82253356684179801</v>
      </c>
      <c r="M19" s="97">
        <f t="shared" si="5"/>
        <v>-47</v>
      </c>
      <c r="N19" s="98">
        <f t="shared" si="3"/>
        <v>0.96771978021978033</v>
      </c>
    </row>
    <row r="20" spans="1:14" s="50" customFormat="1">
      <c r="A20" s="70"/>
      <c r="B20" s="71"/>
      <c r="C20" s="71"/>
      <c r="D20" s="72" t="s">
        <v>104</v>
      </c>
      <c r="E20" s="73">
        <f>E19/E64</f>
        <v>2.6507877311701998E-3</v>
      </c>
      <c r="F20" s="73">
        <f>F19/F64</f>
        <v>2.262949792355706E-3</v>
      </c>
      <c r="G20" s="73">
        <f>G19/G64</f>
        <v>2.8501244339464095E-3</v>
      </c>
      <c r="H20" s="101"/>
      <c r="I20" s="73">
        <f>I19/I64</f>
        <v>2.2002416188462702E-3</v>
      </c>
      <c r="J20" s="73">
        <f>J19/J64</f>
        <v>2.2214899591491803E-3</v>
      </c>
      <c r="K20" s="73">
        <f t="shared" si="2"/>
        <v>-4.2929777202101952E-4</v>
      </c>
      <c r="L20" s="80"/>
      <c r="M20" s="74">
        <f>SUM(J20,-F20)</f>
        <v>-4.1459833206525677E-5</v>
      </c>
      <c r="N20" s="73"/>
    </row>
    <row r="21" spans="1:14" s="56" customFormat="1" ht="15" customHeight="1">
      <c r="A21" s="84"/>
      <c r="B21" s="85" t="s">
        <v>105</v>
      </c>
      <c r="C21" s="85" t="s">
        <v>107</v>
      </c>
      <c r="D21" s="76" t="s">
        <v>121</v>
      </c>
      <c r="E21" s="83">
        <v>1713</v>
      </c>
      <c r="F21" s="88">
        <v>1456</v>
      </c>
      <c r="G21" s="79">
        <v>1238</v>
      </c>
      <c r="H21" s="80">
        <f t="shared" si="0"/>
        <v>0.85027472527472536</v>
      </c>
      <c r="I21" s="81">
        <v>1457</v>
      </c>
      <c r="J21" s="88">
        <v>1409</v>
      </c>
      <c r="K21" s="77">
        <f t="shared" si="2"/>
        <v>-304</v>
      </c>
      <c r="L21" s="80">
        <f t="shared" si="4"/>
        <v>0.82253356684179801</v>
      </c>
      <c r="M21" s="83">
        <f t="shared" si="5"/>
        <v>-47</v>
      </c>
      <c r="N21" s="80">
        <f t="shared" si="3"/>
        <v>0.96771978021978033</v>
      </c>
    </row>
    <row r="22" spans="1:14" s="50" customFormat="1">
      <c r="A22" s="94" t="s">
        <v>123</v>
      </c>
      <c r="B22" s="95" t="s">
        <v>107</v>
      </c>
      <c r="C22" s="95"/>
      <c r="D22" s="96" t="s">
        <v>124</v>
      </c>
      <c r="E22" s="97">
        <f>SUM(E24:E24)</f>
        <v>491</v>
      </c>
      <c r="F22" s="97">
        <f>SUM(F24:F24)</f>
        <v>2567</v>
      </c>
      <c r="G22" s="97">
        <f>SUM(G24:G24)</f>
        <v>1509</v>
      </c>
      <c r="H22" s="98">
        <f t="shared" si="0"/>
        <v>0.58784573432021814</v>
      </c>
      <c r="I22" s="97">
        <f>SUM(I24:I24)</f>
        <v>2904</v>
      </c>
      <c r="J22" s="97">
        <f>SUM(J24:J24)</f>
        <v>3136</v>
      </c>
      <c r="K22" s="68">
        <f t="shared" si="2"/>
        <v>2645</v>
      </c>
      <c r="L22" s="98">
        <f t="shared" si="4"/>
        <v>6.3869653767820767</v>
      </c>
      <c r="M22" s="97">
        <f t="shared" si="5"/>
        <v>569</v>
      </c>
      <c r="N22" s="98">
        <f t="shared" si="3"/>
        <v>1.2216595247370472</v>
      </c>
    </row>
    <row r="23" spans="1:14" s="50" customFormat="1">
      <c r="A23" s="70"/>
      <c r="B23" s="71"/>
      <c r="C23" s="71"/>
      <c r="D23" s="72" t="s">
        <v>104</v>
      </c>
      <c r="E23" s="73">
        <f>E22/E64</f>
        <v>7.5979963572946182E-4</v>
      </c>
      <c r="F23" s="73">
        <f>F22/F64</f>
        <v>3.9896923880337202E-3</v>
      </c>
      <c r="G23" s="73">
        <f>G22/G64</f>
        <v>3.4740208164984908E-3</v>
      </c>
      <c r="H23" s="73"/>
      <c r="I23" s="73">
        <f>I22/I64</f>
        <v>4.3853820598006646E-3</v>
      </c>
      <c r="J23" s="73">
        <f>J22/J64</f>
        <v>4.9443523860126541E-3</v>
      </c>
      <c r="K23" s="73">
        <f t="shared" si="2"/>
        <v>4.1845527502831926E-3</v>
      </c>
      <c r="L23" s="80"/>
      <c r="M23" s="74">
        <f>SUM(J23,-F23)</f>
        <v>9.5465999797893393E-4</v>
      </c>
      <c r="N23" s="73"/>
    </row>
    <row r="24" spans="1:14" s="36" customFormat="1">
      <c r="A24" s="84"/>
      <c r="B24" s="85" t="s">
        <v>107</v>
      </c>
      <c r="C24" s="85" t="s">
        <v>122</v>
      </c>
      <c r="D24" s="102" t="s">
        <v>164</v>
      </c>
      <c r="E24" s="83">
        <v>491</v>
      </c>
      <c r="F24" s="86">
        <v>2567</v>
      </c>
      <c r="G24" s="79">
        <v>1509</v>
      </c>
      <c r="H24" s="98">
        <f t="shared" si="0"/>
        <v>0.58784573432021814</v>
      </c>
      <c r="I24" s="87">
        <v>2904</v>
      </c>
      <c r="J24" s="88">
        <v>3136</v>
      </c>
      <c r="K24" s="77"/>
      <c r="L24" s="80"/>
      <c r="M24" s="83"/>
      <c r="N24" s="80"/>
    </row>
    <row r="25" spans="1:14" s="50" customFormat="1">
      <c r="A25" s="94" t="s">
        <v>127</v>
      </c>
      <c r="B25" s="95" t="s">
        <v>109</v>
      </c>
      <c r="C25" s="95"/>
      <c r="D25" s="96" t="s">
        <v>34</v>
      </c>
      <c r="E25" s="97">
        <f>SUM(E27:E31)</f>
        <v>43257</v>
      </c>
      <c r="F25" s="97">
        <f>SUM(F27:F31)</f>
        <v>42084</v>
      </c>
      <c r="G25" s="97">
        <f>SUM(G27:G31)</f>
        <v>31181</v>
      </c>
      <c r="H25" s="98">
        <f t="shared" si="0"/>
        <v>0.74092291607261662</v>
      </c>
      <c r="I25" s="97">
        <f>SUM(I27:I31)</f>
        <v>45586</v>
      </c>
      <c r="J25" s="97">
        <f>SUM(J27:J31)</f>
        <v>39379</v>
      </c>
      <c r="K25" s="68">
        <f t="shared" si="2"/>
        <v>-3878</v>
      </c>
      <c r="L25" s="98">
        <f t="shared" si="4"/>
        <v>0.91034976997942529</v>
      </c>
      <c r="M25" s="97">
        <f t="shared" si="5"/>
        <v>-2705</v>
      </c>
      <c r="N25" s="98">
        <f t="shared" si="3"/>
        <v>0.93572379051420962</v>
      </c>
    </row>
    <row r="26" spans="1:14" s="50" customFormat="1">
      <c r="A26" s="70"/>
      <c r="B26" s="71"/>
      <c r="C26" s="71"/>
      <c r="D26" s="72" t="s">
        <v>104</v>
      </c>
      <c r="E26" s="73">
        <f>(E25/E64)</f>
        <v>6.6938193162422263E-2</v>
      </c>
      <c r="F26" s="73">
        <f>(F25/F64)</f>
        <v>6.5407952652127427E-2</v>
      </c>
      <c r="G26" s="73">
        <f>(G25/G64)</f>
        <v>7.1784919204267356E-2</v>
      </c>
      <c r="H26" s="73"/>
      <c r="I26" s="73">
        <f>(I25/I64)</f>
        <v>6.884022953790396E-2</v>
      </c>
      <c r="J26" s="73">
        <f>PRODUCT(J25,1/J64)</f>
        <v>6.2086623918619993E-2</v>
      </c>
      <c r="K26" s="73">
        <f t="shared" si="2"/>
        <v>-4.8515692438022701E-3</v>
      </c>
      <c r="L26" s="80"/>
      <c r="M26" s="74">
        <f>SUM(J26,-F26)</f>
        <v>-3.3213287335074337E-3</v>
      </c>
      <c r="N26" s="73"/>
    </row>
    <row r="27" spans="1:14" s="36" customFormat="1">
      <c r="A27" s="84"/>
      <c r="B27" s="85" t="s">
        <v>109</v>
      </c>
      <c r="C27" s="85" t="s">
        <v>111</v>
      </c>
      <c r="D27" s="76" t="s">
        <v>128</v>
      </c>
      <c r="E27" s="88">
        <v>390</v>
      </c>
      <c r="F27" s="88">
        <v>450</v>
      </c>
      <c r="G27" s="79"/>
      <c r="H27" s="80">
        <f t="shared" si="0"/>
        <v>2.2222222222222222E-3</v>
      </c>
      <c r="I27" s="87">
        <v>445</v>
      </c>
      <c r="J27" s="88">
        <v>450</v>
      </c>
      <c r="K27" s="77">
        <f t="shared" si="2"/>
        <v>60</v>
      </c>
      <c r="L27" s="80">
        <f t="shared" si="4"/>
        <v>1.1538461538461537</v>
      </c>
      <c r="M27" s="83">
        <f t="shared" si="5"/>
        <v>0</v>
      </c>
      <c r="N27" s="80">
        <f t="shared" si="3"/>
        <v>1</v>
      </c>
    </row>
    <row r="28" spans="1:14" s="36" customFormat="1">
      <c r="A28" s="84"/>
      <c r="B28" s="85" t="s">
        <v>109</v>
      </c>
      <c r="C28" s="85" t="s">
        <v>129</v>
      </c>
      <c r="D28" s="76" t="s">
        <v>130</v>
      </c>
      <c r="E28" s="88">
        <v>3911</v>
      </c>
      <c r="F28" s="88">
        <v>2930</v>
      </c>
      <c r="G28" s="79">
        <v>2749</v>
      </c>
      <c r="H28" s="80">
        <f t="shared" si="0"/>
        <v>0.93822525597269624</v>
      </c>
      <c r="I28" s="87">
        <v>2930</v>
      </c>
      <c r="J28" s="88">
        <v>3725</v>
      </c>
      <c r="K28" s="77">
        <f t="shared" si="2"/>
        <v>-186</v>
      </c>
      <c r="L28" s="80">
        <f t="shared" si="4"/>
        <v>0.95244183073382771</v>
      </c>
      <c r="M28" s="83">
        <f t="shared" si="5"/>
        <v>795</v>
      </c>
      <c r="N28" s="80">
        <f t="shared" si="3"/>
        <v>1.2713310580204777</v>
      </c>
    </row>
    <row r="29" spans="1:14" s="36" customFormat="1">
      <c r="A29" s="84"/>
      <c r="B29" s="85" t="s">
        <v>109</v>
      </c>
      <c r="C29" s="85" t="s">
        <v>122</v>
      </c>
      <c r="D29" s="76" t="s">
        <v>165</v>
      </c>
      <c r="E29" s="88">
        <v>32575</v>
      </c>
      <c r="F29" s="88">
        <v>38323</v>
      </c>
      <c r="G29" s="79">
        <v>28432</v>
      </c>
      <c r="H29" s="80">
        <f t="shared" si="0"/>
        <v>0.74190433943062906</v>
      </c>
      <c r="I29" s="87">
        <v>41830</v>
      </c>
      <c r="J29" s="88">
        <v>35004</v>
      </c>
      <c r="K29" s="77">
        <f t="shared" si="2"/>
        <v>2429</v>
      </c>
      <c r="L29" s="80">
        <f t="shared" si="4"/>
        <v>1.0745663852647738</v>
      </c>
      <c r="M29" s="83">
        <f t="shared" si="5"/>
        <v>-3319</v>
      </c>
      <c r="N29" s="80">
        <f t="shared" si="3"/>
        <v>0.91339404535135549</v>
      </c>
    </row>
    <row r="30" spans="1:14" s="36" customFormat="1">
      <c r="A30" s="84"/>
      <c r="B30" s="85" t="s">
        <v>109</v>
      </c>
      <c r="C30" s="85" t="s">
        <v>97</v>
      </c>
      <c r="D30" s="76" t="s">
        <v>270</v>
      </c>
      <c r="E30" s="88">
        <v>6000</v>
      </c>
      <c r="F30" s="88"/>
      <c r="G30" s="79"/>
      <c r="H30" s="80"/>
      <c r="I30" s="87"/>
      <c r="J30" s="88"/>
      <c r="K30" s="77">
        <f t="shared" si="2"/>
        <v>-6000</v>
      </c>
      <c r="L30" s="80">
        <f t="shared" si="4"/>
        <v>1.6666666666666666E-4</v>
      </c>
      <c r="M30" s="83"/>
      <c r="N30" s="80"/>
    </row>
    <row r="31" spans="1:14" s="36" customFormat="1">
      <c r="A31" s="84"/>
      <c r="B31" s="85" t="s">
        <v>109</v>
      </c>
      <c r="C31" s="85" t="s">
        <v>131</v>
      </c>
      <c r="D31" s="76" t="s">
        <v>132</v>
      </c>
      <c r="E31" s="88">
        <v>381</v>
      </c>
      <c r="F31" s="88">
        <v>381</v>
      </c>
      <c r="G31" s="79"/>
      <c r="H31" s="80">
        <f t="shared" si="0"/>
        <v>2.6246719160104987E-3</v>
      </c>
      <c r="I31" s="97">
        <v>381</v>
      </c>
      <c r="J31" s="88">
        <v>200</v>
      </c>
      <c r="K31" s="77">
        <f t="shared" si="2"/>
        <v>-181</v>
      </c>
      <c r="L31" s="80">
        <f t="shared" si="4"/>
        <v>0.52493438320209973</v>
      </c>
      <c r="M31" s="83">
        <f t="shared" si="5"/>
        <v>-181</v>
      </c>
      <c r="N31" s="80">
        <f t="shared" si="3"/>
        <v>0.52493438320209973</v>
      </c>
    </row>
    <row r="32" spans="1:14" s="100" customFormat="1">
      <c r="A32" s="94" t="s">
        <v>133</v>
      </c>
      <c r="B32" s="95" t="s">
        <v>111</v>
      </c>
      <c r="C32" s="95"/>
      <c r="D32" s="103" t="s">
        <v>35</v>
      </c>
      <c r="E32" s="97">
        <f>SUM(E34:E36)</f>
        <v>46292</v>
      </c>
      <c r="F32" s="97">
        <f>SUM(F34:F36)</f>
        <v>19674</v>
      </c>
      <c r="G32" s="97">
        <f>SUM(G34:G36)</f>
        <v>13254</v>
      </c>
      <c r="H32" s="98">
        <f t="shared" si="0"/>
        <v>0.67368100030497102</v>
      </c>
      <c r="I32" s="97">
        <f>SUM(I34:I36)</f>
        <v>24679</v>
      </c>
      <c r="J32" s="97">
        <f>SUM(J34:J36)</f>
        <v>3580</v>
      </c>
      <c r="K32" s="68">
        <f t="shared" si="2"/>
        <v>-42712</v>
      </c>
      <c r="L32" s="98">
        <f t="shared" si="4"/>
        <v>7.733517670439817E-2</v>
      </c>
      <c r="M32" s="97">
        <f t="shared" si="5"/>
        <v>-16094</v>
      </c>
      <c r="N32" s="98">
        <f t="shared" si="3"/>
        <v>0.18196604655891024</v>
      </c>
    </row>
    <row r="33" spans="1:14" s="50" customFormat="1">
      <c r="A33" s="70"/>
      <c r="B33" s="71"/>
      <c r="C33" s="71"/>
      <c r="D33" s="72" t="s">
        <v>104</v>
      </c>
      <c r="E33" s="73">
        <f>E32/E64</f>
        <v>7.1634714332358948E-2</v>
      </c>
      <c r="F33" s="73">
        <f>F32/F64</f>
        <v>3.0577798224454777E-2</v>
      </c>
      <c r="G33" s="73">
        <f>G32/G64</f>
        <v>3.0513367728211397E-2</v>
      </c>
      <c r="H33" s="73"/>
      <c r="I33" s="73">
        <f>I32/I64</f>
        <v>3.726819691935971E-2</v>
      </c>
      <c r="J33" s="73">
        <f>PRODUCT(J32,1/J64)</f>
        <v>5.6443818692363838E-3</v>
      </c>
      <c r="K33" s="73">
        <f t="shared" si="2"/>
        <v>-6.5990332463122567E-2</v>
      </c>
      <c r="L33" s="80"/>
      <c r="M33" s="74">
        <f>SUM(J33,-F33)</f>
        <v>-2.4933416355218393E-2</v>
      </c>
      <c r="N33" s="73"/>
    </row>
    <row r="34" spans="1:14" s="50" customFormat="1">
      <c r="A34" s="84"/>
      <c r="B34" s="85" t="s">
        <v>111</v>
      </c>
      <c r="C34" s="85" t="s">
        <v>103</v>
      </c>
      <c r="D34" s="76" t="s">
        <v>134</v>
      </c>
      <c r="E34" s="88">
        <v>22352</v>
      </c>
      <c r="F34" s="93">
        <v>7051</v>
      </c>
      <c r="G34" s="79">
        <v>3189</v>
      </c>
      <c r="H34" s="80">
        <f t="shared" si="0"/>
        <v>0.45227627286909661</v>
      </c>
      <c r="I34" s="81">
        <v>7081</v>
      </c>
      <c r="J34" s="93">
        <v>2810</v>
      </c>
      <c r="K34" s="77">
        <f t="shared" si="2"/>
        <v>-19542</v>
      </c>
      <c r="L34" s="80">
        <f t="shared" si="4"/>
        <v>0.1257158196134574</v>
      </c>
      <c r="M34" s="83">
        <f t="shared" si="5"/>
        <v>-4241</v>
      </c>
      <c r="N34" s="80">
        <f t="shared" si="3"/>
        <v>0.39852503191036731</v>
      </c>
    </row>
    <row r="35" spans="1:14" s="50" customFormat="1">
      <c r="A35" s="84"/>
      <c r="B35" s="85" t="s">
        <v>111</v>
      </c>
      <c r="C35" s="85" t="s">
        <v>105</v>
      </c>
      <c r="D35" s="104" t="s">
        <v>135</v>
      </c>
      <c r="E35" s="88">
        <v>23940</v>
      </c>
      <c r="F35" s="88">
        <v>11939</v>
      </c>
      <c r="G35" s="79">
        <v>9445</v>
      </c>
      <c r="H35" s="80">
        <f t="shared" si="0"/>
        <v>0.79110478264511264</v>
      </c>
      <c r="I35" s="81">
        <v>16914</v>
      </c>
      <c r="J35" s="88">
        <v>770</v>
      </c>
      <c r="K35" s="77">
        <f t="shared" si="2"/>
        <v>-23170</v>
      </c>
      <c r="L35" s="80">
        <f t="shared" si="4"/>
        <v>3.2163742690058478E-2</v>
      </c>
      <c r="M35" s="83">
        <f t="shared" si="5"/>
        <v>-11169</v>
      </c>
      <c r="N35" s="80">
        <f t="shared" si="3"/>
        <v>6.4494513778373397E-2</v>
      </c>
    </row>
    <row r="36" spans="1:14" s="50" customFormat="1">
      <c r="A36" s="84"/>
      <c r="B36" s="85" t="s">
        <v>111</v>
      </c>
      <c r="C36" s="85" t="s">
        <v>107</v>
      </c>
      <c r="D36" s="76" t="s">
        <v>136</v>
      </c>
      <c r="E36" s="88"/>
      <c r="F36" s="88">
        <v>684</v>
      </c>
      <c r="G36" s="79">
        <v>620</v>
      </c>
      <c r="H36" s="80">
        <f>PRODUCT(G36,1/F36)</f>
        <v>0.9064327485380117</v>
      </c>
      <c r="I36" s="81">
        <v>684</v>
      </c>
      <c r="J36" s="88"/>
      <c r="K36" s="77">
        <f t="shared" si="2"/>
        <v>0</v>
      </c>
      <c r="L36" s="80" t="e">
        <f t="shared" si="4"/>
        <v>#DIV/0!</v>
      </c>
      <c r="M36" s="83">
        <f>SUM(J36,-F36)</f>
        <v>-684</v>
      </c>
      <c r="N36" s="80">
        <f>PRODUCT(J36,1/F36)</f>
        <v>1.4619883040935672E-3</v>
      </c>
    </row>
    <row r="37" spans="1:14" s="50" customFormat="1">
      <c r="A37" s="94" t="s">
        <v>137</v>
      </c>
      <c r="B37" s="95" t="s">
        <v>113</v>
      </c>
      <c r="C37" s="95"/>
      <c r="D37" s="96" t="s">
        <v>138</v>
      </c>
      <c r="E37" s="97">
        <f>SUM(E39:E39)</f>
        <v>2116</v>
      </c>
      <c r="F37" s="97">
        <f>SUM(F39:F39)</f>
        <v>1258</v>
      </c>
      <c r="G37" s="97">
        <f>SUM(G39:G39)</f>
        <v>129</v>
      </c>
      <c r="H37" s="98">
        <f t="shared" si="0"/>
        <v>0.10254372019077902</v>
      </c>
      <c r="I37" s="97">
        <f>SUM(I39:I39)</f>
        <v>1238</v>
      </c>
      <c r="J37" s="97">
        <f>SUM(J39:J39)</f>
        <v>2059</v>
      </c>
      <c r="K37" s="68">
        <f t="shared" si="2"/>
        <v>-57</v>
      </c>
      <c r="L37" s="98">
        <f t="shared" si="4"/>
        <v>0.97306238185255201</v>
      </c>
      <c r="M37" s="97">
        <f t="shared" si="5"/>
        <v>801</v>
      </c>
      <c r="N37" s="98">
        <f t="shared" si="3"/>
        <v>1.6367249602543721</v>
      </c>
    </row>
    <row r="38" spans="1:14" s="50" customFormat="1">
      <c r="A38" s="70"/>
      <c r="B38" s="71"/>
      <c r="C38" s="71"/>
      <c r="D38" s="72" t="s">
        <v>104</v>
      </c>
      <c r="E38" s="73">
        <f>E37/E64</f>
        <v>3.2744114647729962E-3</v>
      </c>
      <c r="F38" s="73">
        <f>F37/F64</f>
        <v>1.9552134881754657E-3</v>
      </c>
      <c r="G38" s="73">
        <f>G37/G64</f>
        <v>2.9698388689748532E-4</v>
      </c>
      <c r="H38" s="73"/>
      <c r="I38" s="73">
        <f>I37/I64</f>
        <v>1.8695258230141951E-3</v>
      </c>
      <c r="J38" s="73">
        <f>PRODUCT(J37,1/J64)</f>
        <v>3.2463078963010377E-3</v>
      </c>
      <c r="K38" s="73">
        <f t="shared" si="2"/>
        <v>-2.8103568471958551E-5</v>
      </c>
      <c r="L38" s="80"/>
      <c r="M38" s="74">
        <f>SUM(J38,-F38)</f>
        <v>1.291094408125572E-3</v>
      </c>
      <c r="N38" s="73"/>
    </row>
    <row r="39" spans="1:14" s="105" customFormat="1" ht="19.5" customHeight="1">
      <c r="A39" s="84"/>
      <c r="B39" s="85" t="s">
        <v>113</v>
      </c>
      <c r="C39" s="85" t="s">
        <v>111</v>
      </c>
      <c r="D39" s="106" t="s">
        <v>140</v>
      </c>
      <c r="E39" s="86">
        <v>2116</v>
      </c>
      <c r="F39" s="107">
        <v>1258</v>
      </c>
      <c r="G39" s="79">
        <v>129</v>
      </c>
      <c r="H39" s="80"/>
      <c r="I39" s="81">
        <v>1238</v>
      </c>
      <c r="J39" s="83">
        <v>2059</v>
      </c>
      <c r="K39" s="77">
        <f t="shared" si="2"/>
        <v>-57</v>
      </c>
      <c r="L39" s="80"/>
      <c r="M39" s="83">
        <f>SUM(J39,-F39)</f>
        <v>801</v>
      </c>
      <c r="N39" s="80"/>
    </row>
    <row r="40" spans="1:14" s="50" customFormat="1">
      <c r="A40" s="94" t="s">
        <v>141</v>
      </c>
      <c r="B40" s="95" t="s">
        <v>115</v>
      </c>
      <c r="C40" s="95"/>
      <c r="D40" s="96" t="s">
        <v>36</v>
      </c>
      <c r="E40" s="97">
        <f>SUM(E42:E46)</f>
        <v>311829</v>
      </c>
      <c r="F40" s="97">
        <f>SUM(F42:F46)</f>
        <v>335414</v>
      </c>
      <c r="G40" s="97">
        <f>SUM(G42:G46)</f>
        <v>216168</v>
      </c>
      <c r="H40" s="98">
        <f t="shared" si="0"/>
        <v>0.64448114867000184</v>
      </c>
      <c r="I40" s="97">
        <f>SUM(I42:I46)</f>
        <v>335531</v>
      </c>
      <c r="J40" s="97">
        <f>SUM(J42:J46)</f>
        <v>344760</v>
      </c>
      <c r="K40" s="68">
        <f t="shared" si="2"/>
        <v>32931</v>
      </c>
      <c r="L40" s="98">
        <f t="shared" si="4"/>
        <v>1.105605957111109</v>
      </c>
      <c r="M40" s="97">
        <f t="shared" si="5"/>
        <v>9346</v>
      </c>
      <c r="N40" s="98">
        <f t="shared" si="3"/>
        <v>1.0278640724597066</v>
      </c>
    </row>
    <row r="41" spans="1:14" s="50" customFormat="1">
      <c r="A41" s="70"/>
      <c r="B41" s="71"/>
      <c r="C41" s="71"/>
      <c r="D41" s="72" t="s">
        <v>104</v>
      </c>
      <c r="E41" s="73">
        <f>E40/E64</f>
        <v>0.4825408566392716</v>
      </c>
      <c r="F41" s="73">
        <f>F40/F64</f>
        <v>0.5213084077288439</v>
      </c>
      <c r="G41" s="73">
        <f>G40/G64</f>
        <v>0.4976621152159349</v>
      </c>
      <c r="H41" s="73"/>
      <c r="I41" s="73">
        <f>I40/I64</f>
        <v>0.50669133192389004</v>
      </c>
      <c r="J41" s="73">
        <f>PRODUCT(J40,1/J64)</f>
        <v>0.54356343386534522</v>
      </c>
      <c r="K41" s="73">
        <f t="shared" si="2"/>
        <v>6.1022577226073627E-2</v>
      </c>
      <c r="L41" s="80"/>
      <c r="M41" s="74">
        <f>SUM(J41,-F41)</f>
        <v>2.2255026136501321E-2</v>
      </c>
      <c r="N41" s="73"/>
    </row>
    <row r="42" spans="1:14" s="50" customFormat="1" ht="15" customHeight="1">
      <c r="A42" s="94"/>
      <c r="B42" s="85" t="s">
        <v>115</v>
      </c>
      <c r="C42" s="85" t="s">
        <v>103</v>
      </c>
      <c r="D42" s="76" t="s">
        <v>142</v>
      </c>
      <c r="E42" s="93">
        <v>50924</v>
      </c>
      <c r="F42" s="93">
        <v>51817</v>
      </c>
      <c r="G42" s="79">
        <v>33251</v>
      </c>
      <c r="H42" s="80">
        <f>PRODUCT(G42,1/F42)</f>
        <v>0.64170060018912711</v>
      </c>
      <c r="I42" s="81">
        <v>52293</v>
      </c>
      <c r="J42" s="93">
        <v>53235</v>
      </c>
      <c r="K42" s="77">
        <f t="shared" si="2"/>
        <v>2311</v>
      </c>
      <c r="L42" s="80">
        <f t="shared" si="4"/>
        <v>1.0453813526038802</v>
      </c>
      <c r="M42" s="83">
        <f t="shared" si="5"/>
        <v>1418</v>
      </c>
      <c r="N42" s="80">
        <f>PRODUCT(J42,1/F42)</f>
        <v>1.0273655364069707</v>
      </c>
    </row>
    <row r="43" spans="1:14" s="56" customFormat="1">
      <c r="A43" s="84"/>
      <c r="B43" s="85" t="s">
        <v>115</v>
      </c>
      <c r="C43" s="85" t="s">
        <v>105</v>
      </c>
      <c r="D43" s="76" t="s">
        <v>143</v>
      </c>
      <c r="E43" s="88">
        <v>235607</v>
      </c>
      <c r="F43" s="88">
        <v>256145</v>
      </c>
      <c r="G43" s="79">
        <v>164099</v>
      </c>
      <c r="H43" s="80">
        <f>PRODUCT(G43,1/F43)</f>
        <v>0.64064885123660431</v>
      </c>
      <c r="I43" s="81">
        <v>255762</v>
      </c>
      <c r="J43" s="88">
        <v>232852</v>
      </c>
      <c r="K43" s="77">
        <f t="shared" si="2"/>
        <v>-2755</v>
      </c>
      <c r="L43" s="80">
        <f t="shared" si="4"/>
        <v>0.98830679903398455</v>
      </c>
      <c r="M43" s="83">
        <f t="shared" si="5"/>
        <v>-23293</v>
      </c>
      <c r="N43" s="80">
        <f t="shared" si="3"/>
        <v>0.90906322590720101</v>
      </c>
    </row>
    <row r="44" spans="1:14" s="56" customFormat="1">
      <c r="A44" s="84"/>
      <c r="B44" s="85" t="s">
        <v>115</v>
      </c>
      <c r="C44" s="85" t="s">
        <v>107</v>
      </c>
      <c r="D44" s="76" t="s">
        <v>347</v>
      </c>
      <c r="E44" s="88"/>
      <c r="F44" s="88"/>
      <c r="G44" s="79"/>
      <c r="H44" s="80"/>
      <c r="I44" s="81"/>
      <c r="J44" s="88">
        <v>32401</v>
      </c>
      <c r="K44" s="77"/>
      <c r="L44" s="80"/>
      <c r="M44" s="83"/>
      <c r="N44" s="80"/>
    </row>
    <row r="45" spans="1:14" s="56" customFormat="1">
      <c r="A45" s="84"/>
      <c r="B45" s="85" t="s">
        <v>115</v>
      </c>
      <c r="C45" s="85" t="s">
        <v>115</v>
      </c>
      <c r="D45" s="76" t="s">
        <v>144</v>
      </c>
      <c r="E45" s="88">
        <v>3007</v>
      </c>
      <c r="F45" s="88">
        <v>2999</v>
      </c>
      <c r="G45" s="79">
        <v>2667</v>
      </c>
      <c r="H45" s="80">
        <f>PRODUCT(G45,1/F45)</f>
        <v>0.88929643214404797</v>
      </c>
      <c r="I45" s="97">
        <v>2781</v>
      </c>
      <c r="J45" s="88">
        <v>3348</v>
      </c>
      <c r="K45" s="77">
        <f t="shared" si="2"/>
        <v>341</v>
      </c>
      <c r="L45" s="80">
        <f t="shared" si="4"/>
        <v>1.1134020618556699</v>
      </c>
      <c r="M45" s="83">
        <f t="shared" si="5"/>
        <v>349</v>
      </c>
      <c r="N45" s="80">
        <f t="shared" si="3"/>
        <v>1.1163721240413471</v>
      </c>
    </row>
    <row r="46" spans="1:14" s="56" customFormat="1">
      <c r="A46" s="84"/>
      <c r="B46" s="85" t="s">
        <v>115</v>
      </c>
      <c r="C46" s="85" t="s">
        <v>122</v>
      </c>
      <c r="D46" s="76" t="s">
        <v>145</v>
      </c>
      <c r="E46" s="88">
        <v>22291</v>
      </c>
      <c r="F46" s="88">
        <v>24453</v>
      </c>
      <c r="G46" s="79">
        <v>16151</v>
      </c>
      <c r="H46" s="80">
        <f>PRODUCT(G46,1/F46)</f>
        <v>0.66049155522839731</v>
      </c>
      <c r="I46" s="97">
        <v>24695</v>
      </c>
      <c r="J46" s="88">
        <v>22924</v>
      </c>
      <c r="K46" s="77">
        <f t="shared" si="2"/>
        <v>633</v>
      </c>
      <c r="L46" s="80">
        <f t="shared" si="4"/>
        <v>1.0283971109416357</v>
      </c>
      <c r="M46" s="83">
        <f t="shared" si="5"/>
        <v>-1529</v>
      </c>
      <c r="N46" s="80">
        <f t="shared" si="3"/>
        <v>0.93747188484030586</v>
      </c>
    </row>
    <row r="47" spans="1:14" s="55" customFormat="1">
      <c r="A47" s="94" t="s">
        <v>146</v>
      </c>
      <c r="B47" s="95" t="s">
        <v>129</v>
      </c>
      <c r="C47" s="95"/>
      <c r="D47" s="96" t="s">
        <v>147</v>
      </c>
      <c r="E47" s="97">
        <f>SUM(E49:E49)</f>
        <v>24186</v>
      </c>
      <c r="F47" s="97">
        <f>SUM(F49:F49)</f>
        <v>31220</v>
      </c>
      <c r="G47" s="97">
        <f>SUM(G49:G49)</f>
        <v>15353</v>
      </c>
      <c r="H47" s="98">
        <f>PRODUCT(G47,1/F47)</f>
        <v>0.49176809737347854</v>
      </c>
      <c r="I47" s="97">
        <f>SUM(I49:I49)</f>
        <v>30951</v>
      </c>
      <c r="J47" s="97">
        <f>SUM(J49:J49)</f>
        <v>33217</v>
      </c>
      <c r="K47" s="68">
        <f t="shared" si="2"/>
        <v>9031</v>
      </c>
      <c r="L47" s="98">
        <f t="shared" si="4"/>
        <v>1.373397833457372</v>
      </c>
      <c r="M47" s="97">
        <f t="shared" si="5"/>
        <v>1997</v>
      </c>
      <c r="N47" s="98">
        <f t="shared" si="3"/>
        <v>1.0639654067905189</v>
      </c>
    </row>
    <row r="48" spans="1:14" s="50" customFormat="1">
      <c r="A48" s="70"/>
      <c r="B48" s="71"/>
      <c r="C48" s="71"/>
      <c r="D48" s="72" t="s">
        <v>104</v>
      </c>
      <c r="E48" s="73">
        <f>E47/E64</f>
        <v>3.7426708736767338E-2</v>
      </c>
      <c r="F48" s="73">
        <f>F47/F64</f>
        <v>4.8522865739934848E-2</v>
      </c>
      <c r="G48" s="73">
        <f>G47/G64</f>
        <v>3.5345686942148E-2</v>
      </c>
      <c r="H48" s="73"/>
      <c r="I48" s="73">
        <f>I47/I64</f>
        <v>4.6739655693144068E-2</v>
      </c>
      <c r="J48" s="73">
        <f>PRODUCT(J47,1/J64)</f>
        <v>5.2371349874420381E-2</v>
      </c>
      <c r="K48" s="73">
        <f t="shared" si="2"/>
        <v>1.4944641137653043E-2</v>
      </c>
      <c r="L48" s="80"/>
      <c r="M48" s="74">
        <f>SUM(J48,-F48)</f>
        <v>3.8484841344855331E-3</v>
      </c>
      <c r="N48" s="73"/>
    </row>
    <row r="49" spans="1:15" s="56" customFormat="1">
      <c r="A49" s="84"/>
      <c r="B49" s="85" t="s">
        <v>129</v>
      </c>
      <c r="C49" s="85" t="s">
        <v>103</v>
      </c>
      <c r="D49" s="108" t="s">
        <v>148</v>
      </c>
      <c r="E49" s="88">
        <v>24186</v>
      </c>
      <c r="F49" s="88">
        <v>31220</v>
      </c>
      <c r="G49" s="79">
        <v>15353</v>
      </c>
      <c r="H49" s="80">
        <f>PRODUCT(G49,1/F49)</f>
        <v>0.49176809737347854</v>
      </c>
      <c r="I49" s="81">
        <v>30951</v>
      </c>
      <c r="J49" s="88">
        <v>33217</v>
      </c>
      <c r="K49" s="77">
        <f t="shared" si="2"/>
        <v>9031</v>
      </c>
      <c r="L49" s="80">
        <f t="shared" si="4"/>
        <v>1.373397833457372</v>
      </c>
      <c r="M49" s="83">
        <f t="shared" si="5"/>
        <v>1997</v>
      </c>
      <c r="N49" s="80">
        <f t="shared" si="3"/>
        <v>1.0639654067905189</v>
      </c>
    </row>
    <row r="50" spans="1:15" s="100" customFormat="1">
      <c r="A50" s="94">
        <v>9</v>
      </c>
      <c r="B50" s="95" t="s">
        <v>97</v>
      </c>
      <c r="C50" s="95"/>
      <c r="D50" s="109" t="s">
        <v>37</v>
      </c>
      <c r="E50" s="97">
        <f>SUM(E52:E56)</f>
        <v>54072</v>
      </c>
      <c r="F50" s="97">
        <f>SUM(F52:F56)</f>
        <v>57762</v>
      </c>
      <c r="G50" s="97">
        <f>SUM(G52:G56)</f>
        <v>41623</v>
      </c>
      <c r="H50" s="98">
        <f>PRODUCT(G50,1/F50)</f>
        <v>0.72059485474879681</v>
      </c>
      <c r="I50" s="97">
        <f>SUM(I52:I56)</f>
        <v>57977</v>
      </c>
      <c r="J50" s="97">
        <f>SUM(J52:J56)</f>
        <v>51792</v>
      </c>
      <c r="K50" s="68">
        <f t="shared" ref="K50:K64" si="6">SUM(J50,-E50)</f>
        <v>-2280</v>
      </c>
      <c r="L50" s="98">
        <f>PRODUCT(J50,1/E50)</f>
        <v>0.95783399911229472</v>
      </c>
      <c r="M50" s="97">
        <f t="shared" si="5"/>
        <v>-5970</v>
      </c>
      <c r="N50" s="98">
        <f t="shared" si="3"/>
        <v>0.89664485301755492</v>
      </c>
    </row>
    <row r="51" spans="1:15" s="50" customFormat="1">
      <c r="A51" s="70"/>
      <c r="B51" s="71"/>
      <c r="C51" s="71"/>
      <c r="D51" s="72" t="s">
        <v>104</v>
      </c>
      <c r="E51" s="73">
        <f>E50/E64</f>
        <v>8.3673902043102766E-2</v>
      </c>
      <c r="F51" s="73">
        <f>F50/F64</f>
        <v>8.9775072737671893E-2</v>
      </c>
      <c r="G51" s="73">
        <f>G50/G64</f>
        <v>9.5824498638248296E-2</v>
      </c>
      <c r="H51" s="73"/>
      <c r="I51" s="73">
        <f>I50/I64</f>
        <v>8.7552099063726976E-2</v>
      </c>
      <c r="J51" s="73">
        <f>PRODUCT(J50,1/J64)</f>
        <v>8.1657493232260001E-2</v>
      </c>
      <c r="K51" s="73">
        <f t="shared" si="6"/>
        <v>-2.0164088108427652E-3</v>
      </c>
      <c r="L51" s="80"/>
      <c r="M51" s="74">
        <f>SUM(J51,-F51)</f>
        <v>-8.1175795054118927E-3</v>
      </c>
      <c r="N51" s="73"/>
    </row>
    <row r="52" spans="1:15" s="56" customFormat="1">
      <c r="A52" s="84"/>
      <c r="B52" s="85" t="s">
        <v>97</v>
      </c>
      <c r="C52" s="85" t="s">
        <v>103</v>
      </c>
      <c r="D52" s="108" t="s">
        <v>150</v>
      </c>
      <c r="E52" s="88">
        <v>869</v>
      </c>
      <c r="F52" s="88">
        <v>1753</v>
      </c>
      <c r="G52" s="79">
        <v>1153</v>
      </c>
      <c r="H52" s="80">
        <f t="shared" ref="H52:H57" si="7">PRODUCT(G52,1/F52)</f>
        <v>0.65772960638904732</v>
      </c>
      <c r="I52" s="81">
        <v>1753</v>
      </c>
      <c r="J52" s="88">
        <v>1614</v>
      </c>
      <c r="K52" s="77">
        <f t="shared" si="6"/>
        <v>745</v>
      </c>
      <c r="L52" s="80">
        <f t="shared" ref="L52:L58" si="8">PRODUCT(J52,1/E52)</f>
        <v>1.8573072497123131</v>
      </c>
      <c r="M52" s="83">
        <f t="shared" ref="M52:M64" si="9">SUM(J52,-F52)</f>
        <v>-139</v>
      </c>
      <c r="N52" s="80">
        <f t="shared" ref="N52:N63" si="10">PRODUCT(J52,1/F52)</f>
        <v>0.92070735881346255</v>
      </c>
    </row>
    <row r="53" spans="1:15" s="56" customFormat="1">
      <c r="A53" s="84"/>
      <c r="B53" s="85" t="s">
        <v>97</v>
      </c>
      <c r="C53" s="85" t="s">
        <v>105</v>
      </c>
      <c r="D53" s="108" t="s">
        <v>151</v>
      </c>
      <c r="E53" s="88">
        <v>18786</v>
      </c>
      <c r="F53" s="88">
        <v>22654</v>
      </c>
      <c r="G53" s="79">
        <v>16510</v>
      </c>
      <c r="H53" s="80">
        <f t="shared" si="7"/>
        <v>0.72878961772755368</v>
      </c>
      <c r="I53" s="97">
        <v>23117</v>
      </c>
      <c r="J53" s="88">
        <v>22939</v>
      </c>
      <c r="K53" s="77">
        <f t="shared" si="6"/>
        <v>4153</v>
      </c>
      <c r="L53" s="80">
        <f t="shared" si="8"/>
        <v>1.2210688810816566</v>
      </c>
      <c r="M53" s="83">
        <f t="shared" si="9"/>
        <v>285</v>
      </c>
      <c r="N53" s="80">
        <f t="shared" si="10"/>
        <v>1.0125805597245521</v>
      </c>
    </row>
    <row r="54" spans="1:15" s="56" customFormat="1">
      <c r="A54" s="84"/>
      <c r="B54" s="85" t="s">
        <v>97</v>
      </c>
      <c r="C54" s="85" t="s">
        <v>107</v>
      </c>
      <c r="D54" s="108" t="s">
        <v>152</v>
      </c>
      <c r="E54" s="88">
        <v>11953</v>
      </c>
      <c r="F54" s="88">
        <v>9341</v>
      </c>
      <c r="G54" s="79">
        <v>8172</v>
      </c>
      <c r="H54" s="80">
        <f t="shared" si="7"/>
        <v>0.87485279948613637</v>
      </c>
      <c r="I54" s="97">
        <v>11493</v>
      </c>
      <c r="J54" s="88">
        <v>654</v>
      </c>
      <c r="K54" s="77">
        <f t="shared" si="6"/>
        <v>-11299</v>
      </c>
      <c r="L54" s="80">
        <f t="shared" si="8"/>
        <v>5.4714297665857947E-2</v>
      </c>
      <c r="M54" s="83">
        <f t="shared" si="9"/>
        <v>-8687</v>
      </c>
      <c r="N54" s="80">
        <f t="shared" si="10"/>
        <v>7.0013917139492565E-2</v>
      </c>
    </row>
    <row r="55" spans="1:15" s="56" customFormat="1">
      <c r="A55" s="84"/>
      <c r="B55" s="85" t="s">
        <v>97</v>
      </c>
      <c r="C55" s="85" t="s">
        <v>109</v>
      </c>
      <c r="D55" s="108" t="s">
        <v>153</v>
      </c>
      <c r="E55" s="88">
        <v>21652</v>
      </c>
      <c r="F55" s="88">
        <v>23014</v>
      </c>
      <c r="G55" s="79">
        <v>15208</v>
      </c>
      <c r="H55" s="80">
        <f t="shared" si="7"/>
        <v>0.6608151559920048</v>
      </c>
      <c r="I55" s="97">
        <v>20614</v>
      </c>
      <c r="J55" s="88">
        <v>25309</v>
      </c>
      <c r="K55" s="77">
        <f t="shared" si="6"/>
        <v>3657</v>
      </c>
      <c r="L55" s="80">
        <f t="shared" si="8"/>
        <v>1.1688989469794939</v>
      </c>
      <c r="M55" s="83">
        <f t="shared" si="9"/>
        <v>2295</v>
      </c>
      <c r="N55" s="80">
        <f t="shared" si="10"/>
        <v>1.0997219084035803</v>
      </c>
    </row>
    <row r="56" spans="1:15" s="56" customFormat="1">
      <c r="A56" s="84"/>
      <c r="B56" s="85" t="s">
        <v>97</v>
      </c>
      <c r="C56" s="85" t="s">
        <v>113</v>
      </c>
      <c r="D56" s="108" t="s">
        <v>154</v>
      </c>
      <c r="E56" s="88">
        <v>812</v>
      </c>
      <c r="F56" s="88">
        <v>1000</v>
      </c>
      <c r="G56" s="79">
        <v>580</v>
      </c>
      <c r="H56" s="80">
        <f t="shared" si="7"/>
        <v>0.57999999999999996</v>
      </c>
      <c r="I56" s="97">
        <v>1000</v>
      </c>
      <c r="J56" s="88">
        <v>1276</v>
      </c>
      <c r="K56" s="77">
        <f t="shared" si="6"/>
        <v>464</v>
      </c>
      <c r="L56" s="80">
        <f t="shared" si="8"/>
        <v>1.5714285714285714</v>
      </c>
      <c r="M56" s="83">
        <f t="shared" si="9"/>
        <v>276</v>
      </c>
      <c r="N56" s="80">
        <f t="shared" si="10"/>
        <v>1.276</v>
      </c>
    </row>
    <row r="57" spans="1:15" s="56" customFormat="1">
      <c r="A57" s="110" t="s">
        <v>155</v>
      </c>
      <c r="B57" s="111" t="s">
        <v>116</v>
      </c>
      <c r="C57" s="85"/>
      <c r="D57" s="112" t="s">
        <v>156</v>
      </c>
      <c r="E57" s="97">
        <f>SUM(E59:E59)</f>
        <v>295</v>
      </c>
      <c r="F57" s="97">
        <f>SUM(F59:F59)</f>
        <v>301</v>
      </c>
      <c r="G57" s="97">
        <f>SUM(G59:G59)</f>
        <v>301</v>
      </c>
      <c r="H57" s="98">
        <f t="shared" si="7"/>
        <v>1</v>
      </c>
      <c r="I57" s="97">
        <f>SUM(I59:I59)</f>
        <v>323</v>
      </c>
      <c r="J57" s="97">
        <f>SUM(J59:J59)</f>
        <v>500</v>
      </c>
      <c r="K57" s="68">
        <f t="shared" si="6"/>
        <v>205</v>
      </c>
      <c r="L57" s="98">
        <f t="shared" si="8"/>
        <v>1.6949152542372881</v>
      </c>
      <c r="M57" s="97">
        <f t="shared" si="9"/>
        <v>199</v>
      </c>
      <c r="N57" s="98">
        <f t="shared" si="10"/>
        <v>1.6611295681063123</v>
      </c>
    </row>
    <row r="58" spans="1:15" s="50" customFormat="1">
      <c r="A58" s="70"/>
      <c r="B58" s="71"/>
      <c r="C58" s="71"/>
      <c r="D58" s="72" t="s">
        <v>104</v>
      </c>
      <c r="E58" s="73">
        <f>E57/E64</f>
        <v>4.5649876281098013E-4</v>
      </c>
      <c r="F58" s="73">
        <f>F57/F64</f>
        <v>4.6782135130430459E-4</v>
      </c>
      <c r="G58" s="73">
        <f>G57/G64</f>
        <v>6.9296240276079909E-4</v>
      </c>
      <c r="H58" s="73"/>
      <c r="I58" s="73">
        <f>I57/I64</f>
        <v>4.8776804590758077E-4</v>
      </c>
      <c r="J58" s="73">
        <f>PRODUCT(J57,1/J64)</f>
        <v>7.8832149011681338E-4</v>
      </c>
      <c r="K58" s="73">
        <f t="shared" si="6"/>
        <v>3.3182272730583324E-4</v>
      </c>
      <c r="L58" s="80">
        <f t="shared" si="8"/>
        <v>1.7268863671449406</v>
      </c>
      <c r="M58" s="74">
        <f>SUM(J58,-F58)</f>
        <v>3.2050013881250878E-4</v>
      </c>
      <c r="N58" s="101"/>
    </row>
    <row r="59" spans="1:15" s="56" customFormat="1">
      <c r="A59" s="84"/>
      <c r="B59" s="85" t="s">
        <v>116</v>
      </c>
      <c r="C59" s="85" t="s">
        <v>103</v>
      </c>
      <c r="D59" s="108" t="s">
        <v>38</v>
      </c>
      <c r="E59" s="88">
        <v>295</v>
      </c>
      <c r="F59" s="88">
        <v>301</v>
      </c>
      <c r="G59" s="79">
        <v>301</v>
      </c>
      <c r="H59" s="80">
        <f>PRODUCT(G59,1/F59)</f>
        <v>1</v>
      </c>
      <c r="I59" s="97">
        <v>323</v>
      </c>
      <c r="J59" s="88">
        <v>500</v>
      </c>
      <c r="K59" s="77">
        <f t="shared" si="6"/>
        <v>205</v>
      </c>
      <c r="L59" s="80">
        <f t="shared" ref="L59:L64" si="11">PRODUCT(J59,1/E59)</f>
        <v>1.6949152542372881</v>
      </c>
      <c r="M59" s="83">
        <f t="shared" si="9"/>
        <v>199</v>
      </c>
      <c r="N59" s="80">
        <f t="shared" si="10"/>
        <v>1.6611295681063123</v>
      </c>
    </row>
    <row r="60" spans="1:15" s="55" customFormat="1">
      <c r="A60" s="94" t="s">
        <v>157</v>
      </c>
      <c r="B60" s="95" t="s">
        <v>126</v>
      </c>
      <c r="C60" s="95"/>
      <c r="D60" s="109" t="s">
        <v>158</v>
      </c>
      <c r="E60" s="97">
        <f>SUM(E62:E63)</f>
        <v>120906</v>
      </c>
      <c r="F60" s="97">
        <f>SUM(F62:F63)</f>
        <v>112122</v>
      </c>
      <c r="G60" s="97">
        <f>SUM(G62:G63)</f>
        <v>86458</v>
      </c>
      <c r="H60" s="98">
        <f>PRODUCT(G60,1/F60)</f>
        <v>0.77110647330586335</v>
      </c>
      <c r="I60" s="97">
        <f>SUM(I62:I63)</f>
        <v>122122</v>
      </c>
      <c r="J60" s="97">
        <f>SUM(J62:J63)</f>
        <v>107801</v>
      </c>
      <c r="K60" s="68">
        <f t="shared" si="6"/>
        <v>-13105</v>
      </c>
      <c r="L60" s="98">
        <f t="shared" si="11"/>
        <v>0.89161001108299009</v>
      </c>
      <c r="M60" s="97">
        <f t="shared" si="9"/>
        <v>-4321</v>
      </c>
      <c r="N60" s="98">
        <f t="shared" si="10"/>
        <v>0.96146162216157405</v>
      </c>
      <c r="O60" s="105"/>
    </row>
    <row r="61" spans="1:15" s="50" customFormat="1">
      <c r="A61" s="70"/>
      <c r="B61" s="71"/>
      <c r="C61" s="71"/>
      <c r="D61" s="72" t="s">
        <v>104</v>
      </c>
      <c r="E61" s="73">
        <f>E60/E64</f>
        <v>0.18709640480143852</v>
      </c>
      <c r="F61" s="73">
        <f>F60/F64</f>
        <v>0.17426267624897421</v>
      </c>
      <c r="G61" s="73">
        <f>G60/G64</f>
        <v>0.19904366584017663</v>
      </c>
      <c r="H61" s="73"/>
      <c r="I61" s="73">
        <f>I60/I64</f>
        <v>0.1844186046511628</v>
      </c>
      <c r="J61" s="73">
        <f>PRODUCT(J60,1/J64)</f>
        <v>0.16996368991216521</v>
      </c>
      <c r="K61" s="73">
        <f t="shared" si="6"/>
        <v>-1.7132714889273315E-2</v>
      </c>
      <c r="L61" s="98">
        <f t="shared" si="11"/>
        <v>0.90842841204000746</v>
      </c>
      <c r="M61" s="74">
        <f>SUM(J61,-F61)</f>
        <v>-4.298986336809002E-3</v>
      </c>
      <c r="N61" s="73"/>
    </row>
    <row r="62" spans="1:15" s="105" customFormat="1" ht="30" customHeight="1">
      <c r="A62" s="84"/>
      <c r="B62" s="85" t="s">
        <v>126</v>
      </c>
      <c r="C62" s="85" t="s">
        <v>103</v>
      </c>
      <c r="D62" s="76" t="s">
        <v>159</v>
      </c>
      <c r="E62" s="88">
        <v>85363</v>
      </c>
      <c r="F62" s="83">
        <v>90244</v>
      </c>
      <c r="G62" s="79">
        <v>67687</v>
      </c>
      <c r="H62" s="80">
        <f>PRODUCT(G62,1/F62)</f>
        <v>0.75004432427640622</v>
      </c>
      <c r="I62" s="97">
        <v>90244</v>
      </c>
      <c r="J62" s="88">
        <v>92801</v>
      </c>
      <c r="K62" s="77">
        <f t="shared" si="6"/>
        <v>7438</v>
      </c>
      <c r="L62" s="80">
        <f t="shared" si="11"/>
        <v>1.0871337699003081</v>
      </c>
      <c r="M62" s="83">
        <f t="shared" si="9"/>
        <v>2557</v>
      </c>
      <c r="N62" s="80">
        <f t="shared" si="10"/>
        <v>1.0283342936926554</v>
      </c>
    </row>
    <row r="63" spans="1:15" s="105" customFormat="1" ht="30" customHeight="1">
      <c r="A63" s="213"/>
      <c r="B63" s="214" t="s">
        <v>126</v>
      </c>
      <c r="C63" s="214" t="s">
        <v>107</v>
      </c>
      <c r="D63" s="215" t="s">
        <v>269</v>
      </c>
      <c r="E63" s="216">
        <v>35543</v>
      </c>
      <c r="F63" s="217">
        <v>21878</v>
      </c>
      <c r="G63" s="248">
        <v>18771</v>
      </c>
      <c r="H63" s="80">
        <f>PRODUCT(G63,1/F63)</f>
        <v>0.85798519060243172</v>
      </c>
      <c r="I63" s="218">
        <v>31878</v>
      </c>
      <c r="J63" s="216">
        <v>15000</v>
      </c>
      <c r="K63" s="77">
        <f t="shared" si="6"/>
        <v>-20543</v>
      </c>
      <c r="L63" s="80">
        <f t="shared" si="11"/>
        <v>0.42202402723461718</v>
      </c>
      <c r="M63" s="83">
        <f t="shared" si="9"/>
        <v>-6878</v>
      </c>
      <c r="N63" s="80">
        <f t="shared" si="10"/>
        <v>0.685620257793217</v>
      </c>
    </row>
    <row r="64" spans="1:15" s="55" customFormat="1" ht="15" customHeight="1">
      <c r="A64" s="113"/>
      <c r="B64" s="114"/>
      <c r="C64" s="114"/>
      <c r="D64" s="115" t="s">
        <v>160</v>
      </c>
      <c r="E64" s="116">
        <f>SUM(E9,E19,E22,E25,E32,E37,E40,E47,E50,E57,E60)</f>
        <v>646223</v>
      </c>
      <c r="F64" s="116">
        <f>SUM(F9,F19,F22,F25,F32,F37,F40,F47,F50,F57,F60)</f>
        <v>643408</v>
      </c>
      <c r="G64" s="116">
        <f>SUM(G9,G19,G22,G25,G32,G37,G40,G47,G50,G57,G60)</f>
        <v>434367</v>
      </c>
      <c r="H64" s="117">
        <f>PRODUCT(G64,1/F64)</f>
        <v>0.67510351130231516</v>
      </c>
      <c r="I64" s="116">
        <f>SUM(I9,I19,I22,I25,I32,I37,I40,I47,I50,I57,I60)</f>
        <v>662200</v>
      </c>
      <c r="J64" s="116">
        <f>SUM(J9,J19,J22,J25,J32,J37,J40,J47,J50,J57,J60)</f>
        <v>634259</v>
      </c>
      <c r="K64" s="118">
        <f t="shared" si="6"/>
        <v>-11964</v>
      </c>
      <c r="L64" s="117">
        <f t="shared" si="11"/>
        <v>0.98148626712450648</v>
      </c>
      <c r="M64" s="118">
        <f t="shared" si="9"/>
        <v>-9149</v>
      </c>
      <c r="N64" s="117">
        <f>PRODUCT(J64,1/F64)</f>
        <v>0.98578040683361101</v>
      </c>
    </row>
    <row r="65" spans="1:13" s="55" customFormat="1" ht="15" customHeight="1">
      <c r="A65" s="48"/>
      <c r="B65" s="49"/>
      <c r="C65" s="49"/>
      <c r="D65" s="47"/>
      <c r="E65" s="119"/>
      <c r="F65" s="120"/>
      <c r="G65" s="120"/>
      <c r="H65" s="121"/>
      <c r="I65" s="120"/>
      <c r="J65" s="122"/>
      <c r="K65" s="122"/>
      <c r="M65" s="122"/>
    </row>
    <row r="66" spans="1:13">
      <c r="A66" s="39"/>
      <c r="B66" s="40"/>
      <c r="C66" s="40"/>
      <c r="D66" s="41"/>
      <c r="E66" s="42"/>
      <c r="F66" s="33"/>
      <c r="G66" s="33"/>
      <c r="H66" s="33"/>
      <c r="I66" s="33"/>
      <c r="J66" s="43"/>
      <c r="K66" s="43"/>
      <c r="M66" s="43"/>
    </row>
    <row r="67" spans="1:13">
      <c r="A67" s="39"/>
      <c r="B67" s="40"/>
      <c r="C67" s="40"/>
      <c r="D67" s="44"/>
      <c r="E67" s="45"/>
      <c r="F67" s="33"/>
      <c r="G67" s="33"/>
      <c r="H67" s="33"/>
      <c r="I67" s="33"/>
      <c r="J67" s="46"/>
      <c r="K67" s="46"/>
      <c r="M67" s="46"/>
    </row>
    <row r="68" spans="1:13">
      <c r="A68" s="39"/>
      <c r="B68" s="40"/>
      <c r="C68" s="40"/>
      <c r="D68" s="47"/>
      <c r="E68" s="46"/>
      <c r="J68" s="46"/>
      <c r="K68" s="46"/>
      <c r="M68" s="46"/>
    </row>
    <row r="69" spans="1:13">
      <c r="A69" s="39"/>
      <c r="B69" s="40"/>
      <c r="C69" s="40"/>
      <c r="D69" s="41"/>
      <c r="E69" s="46"/>
      <c r="J69" s="46"/>
      <c r="K69" s="46"/>
      <c r="M69" s="46"/>
    </row>
    <row r="70" spans="1:13">
      <c r="A70" s="39"/>
      <c r="B70" s="40"/>
      <c r="C70" s="39"/>
      <c r="D70" s="41"/>
      <c r="E70" s="46"/>
      <c r="J70" s="46"/>
      <c r="K70" s="46"/>
      <c r="M70" s="46"/>
    </row>
    <row r="71" spans="1:13">
      <c r="A71" s="39"/>
      <c r="B71" s="40"/>
      <c r="C71" s="39"/>
      <c r="D71" s="41"/>
      <c r="E71" s="46"/>
      <c r="J71" s="46"/>
      <c r="K71" s="46"/>
      <c r="M71" s="46"/>
    </row>
    <row r="72" spans="1:13">
      <c r="A72" s="39"/>
      <c r="B72" s="40"/>
      <c r="C72" s="39"/>
      <c r="D72" s="41"/>
      <c r="E72" s="46"/>
      <c r="J72" s="46"/>
      <c r="K72" s="46"/>
      <c r="M72" s="46"/>
    </row>
    <row r="73" spans="1:13">
      <c r="A73" s="39"/>
      <c r="B73" s="40"/>
      <c r="C73" s="39"/>
      <c r="D73" s="41"/>
      <c r="E73" s="46"/>
      <c r="J73" s="46"/>
      <c r="K73" s="46"/>
      <c r="M73" s="46"/>
    </row>
    <row r="74" spans="1:13">
      <c r="A74" s="39"/>
      <c r="B74" s="40"/>
      <c r="C74" s="39"/>
      <c r="D74" s="41"/>
      <c r="E74" s="46"/>
      <c r="J74" s="46"/>
      <c r="K74" s="46"/>
      <c r="M74" s="46"/>
    </row>
    <row r="75" spans="1:13">
      <c r="A75" s="39"/>
      <c r="B75" s="40"/>
      <c r="C75" s="39"/>
      <c r="D75" s="41"/>
      <c r="E75" s="123"/>
      <c r="J75" s="123"/>
      <c r="K75" s="123"/>
      <c r="M75" s="123"/>
    </row>
    <row r="76" spans="1:13">
      <c r="A76" s="39"/>
      <c r="B76" s="40"/>
      <c r="C76" s="40"/>
      <c r="D76" s="41"/>
      <c r="E76" s="123"/>
      <c r="J76" s="123"/>
      <c r="K76" s="123"/>
      <c r="M76" s="123"/>
    </row>
    <row r="77" spans="1:13" s="50" customFormat="1">
      <c r="A77" s="48"/>
      <c r="B77" s="49"/>
      <c r="C77" s="49"/>
      <c r="D77" s="47"/>
      <c r="E77" s="123"/>
      <c r="J77" s="123"/>
      <c r="K77" s="123"/>
      <c r="M77" s="123"/>
    </row>
    <row r="78" spans="1:13" s="50" customFormat="1" hidden="1">
      <c r="A78" s="48"/>
      <c r="B78" s="49"/>
      <c r="C78" s="49"/>
      <c r="D78" s="47"/>
      <c r="E78" s="123"/>
      <c r="J78" s="123"/>
      <c r="K78" s="123"/>
      <c r="M78" s="123"/>
    </row>
    <row r="79" spans="1:13" s="50" customFormat="1">
      <c r="A79" s="48"/>
      <c r="B79" s="49"/>
      <c r="C79" s="49"/>
      <c r="D79" s="47"/>
      <c r="E79" s="123"/>
      <c r="J79" s="123"/>
      <c r="K79" s="123"/>
      <c r="M79" s="123"/>
    </row>
    <row r="80" spans="1:13" s="50" customFormat="1">
      <c r="A80" s="39"/>
      <c r="B80" s="40"/>
      <c r="C80" s="40"/>
      <c r="D80" s="41"/>
      <c r="E80" s="123"/>
      <c r="J80" s="123"/>
      <c r="K80" s="123"/>
      <c r="M80" s="123"/>
    </row>
    <row r="81" spans="1:13" s="50" customFormat="1">
      <c r="A81" s="48"/>
      <c r="B81" s="49"/>
      <c r="C81" s="49"/>
      <c r="D81" s="47"/>
      <c r="E81" s="123"/>
      <c r="J81" s="123"/>
      <c r="K81" s="123"/>
      <c r="M81" s="123"/>
    </row>
    <row r="82" spans="1:13">
      <c r="A82" s="39"/>
      <c r="B82" s="40"/>
      <c r="C82" s="40"/>
      <c r="D82" s="41"/>
      <c r="E82" s="123"/>
      <c r="J82" s="123"/>
      <c r="K82" s="123"/>
      <c r="M82" s="123"/>
    </row>
    <row r="83" spans="1:13">
      <c r="A83" s="39"/>
      <c r="B83" s="40"/>
      <c r="C83" s="40"/>
      <c r="D83" s="41"/>
      <c r="E83" s="123"/>
      <c r="J83" s="123"/>
      <c r="K83" s="123"/>
      <c r="M83" s="123"/>
    </row>
    <row r="84" spans="1:13">
      <c r="A84" s="39"/>
      <c r="B84" s="40"/>
      <c r="C84" s="40"/>
      <c r="D84" s="41"/>
      <c r="E84" s="123"/>
      <c r="J84" s="123"/>
      <c r="K84" s="123"/>
      <c r="M84" s="123"/>
    </row>
    <row r="85" spans="1:13">
      <c r="A85" s="39"/>
      <c r="B85" s="40"/>
      <c r="C85" s="39"/>
      <c r="D85" s="41"/>
      <c r="E85" s="123"/>
      <c r="J85" s="123"/>
      <c r="K85" s="123"/>
      <c r="M85" s="123"/>
    </row>
    <row r="86" spans="1:13">
      <c r="A86" s="39"/>
      <c r="B86" s="40"/>
      <c r="C86" s="39"/>
      <c r="D86" s="41"/>
      <c r="E86" s="123"/>
      <c r="J86" s="123"/>
      <c r="K86" s="123"/>
      <c r="M86" s="123"/>
    </row>
    <row r="87" spans="1:13" ht="25.5" hidden="1">
      <c r="A87" s="39"/>
      <c r="B87" s="40"/>
      <c r="C87" s="39">
        <v>3004</v>
      </c>
      <c r="D87" s="41" t="s">
        <v>161</v>
      </c>
      <c r="E87" s="123"/>
      <c r="J87" s="123"/>
      <c r="K87" s="123"/>
      <c r="M87" s="123"/>
    </row>
    <row r="88" spans="1:13" hidden="1">
      <c r="A88" s="39"/>
      <c r="B88" s="40"/>
      <c r="C88" s="39">
        <v>3003</v>
      </c>
      <c r="D88" s="41" t="s">
        <v>162</v>
      </c>
      <c r="E88" s="123"/>
      <c r="J88" s="123"/>
      <c r="K88" s="123"/>
      <c r="M88" s="123"/>
    </row>
    <row r="89" spans="1:13" ht="14.25" customHeight="1">
      <c r="A89" s="39"/>
      <c r="B89" s="40"/>
      <c r="C89" s="39"/>
      <c r="D89" s="41"/>
      <c r="E89" s="123"/>
      <c r="J89" s="123"/>
      <c r="K89" s="123"/>
      <c r="M89" s="123"/>
    </row>
    <row r="90" spans="1:13">
      <c r="A90" s="39"/>
      <c r="B90" s="40"/>
      <c r="C90" s="39"/>
      <c r="D90" s="41"/>
      <c r="E90" s="123"/>
      <c r="J90" s="123"/>
      <c r="K90" s="123"/>
      <c r="M90" s="123"/>
    </row>
    <row r="91" spans="1:13">
      <c r="A91" s="39"/>
      <c r="B91" s="40"/>
      <c r="C91" s="39"/>
      <c r="D91" s="41"/>
      <c r="E91" s="123"/>
      <c r="J91" s="123"/>
      <c r="K91" s="123"/>
      <c r="M91" s="123"/>
    </row>
    <row r="92" spans="1:13">
      <c r="A92" s="39"/>
      <c r="B92" s="40"/>
      <c r="C92" s="39"/>
      <c r="D92" s="41"/>
      <c r="E92" s="123"/>
      <c r="J92" s="123"/>
      <c r="K92" s="123"/>
      <c r="M92" s="123"/>
    </row>
    <row r="93" spans="1:13">
      <c r="A93" s="39"/>
      <c r="B93" s="40"/>
      <c r="C93" s="39"/>
      <c r="D93" s="41"/>
      <c r="E93" s="123"/>
      <c r="J93" s="123"/>
      <c r="K93" s="123"/>
      <c r="M93" s="123"/>
    </row>
    <row r="94" spans="1:13">
      <c r="A94" s="39"/>
      <c r="B94" s="40"/>
      <c r="C94" s="39"/>
      <c r="D94" s="41"/>
      <c r="E94" s="123"/>
      <c r="J94" s="123"/>
      <c r="K94" s="123"/>
      <c r="M94" s="123"/>
    </row>
    <row r="95" spans="1:13" hidden="1">
      <c r="A95" s="39"/>
      <c r="B95" s="40"/>
      <c r="C95" s="39"/>
      <c r="D95" s="41"/>
      <c r="E95" s="123"/>
      <c r="J95" s="123"/>
      <c r="K95" s="123"/>
      <c r="M95" s="123"/>
    </row>
    <row r="96" spans="1:13">
      <c r="A96" s="39"/>
      <c r="B96" s="40"/>
      <c r="C96" s="39"/>
      <c r="D96" s="47"/>
      <c r="E96" s="123"/>
      <c r="J96" s="123"/>
      <c r="K96" s="123"/>
      <c r="M96" s="123"/>
    </row>
    <row r="97" spans="1:13">
      <c r="A97" s="39"/>
      <c r="B97" s="40"/>
      <c r="C97" s="39"/>
      <c r="D97" s="51"/>
      <c r="E97" s="123"/>
      <c r="J97" s="123"/>
      <c r="K97" s="123"/>
      <c r="M97" s="123"/>
    </row>
    <row r="98" spans="1:13">
      <c r="A98" s="39"/>
      <c r="B98" s="40"/>
      <c r="C98" s="39"/>
      <c r="D98" s="41"/>
      <c r="E98" s="123"/>
      <c r="J98" s="123"/>
      <c r="K98" s="123"/>
      <c r="M98" s="123"/>
    </row>
    <row r="99" spans="1:13">
      <c r="A99" s="39"/>
      <c r="B99" s="40"/>
      <c r="C99" s="39"/>
      <c r="D99" s="41"/>
      <c r="E99" s="123"/>
      <c r="J99" s="123"/>
      <c r="K99" s="123"/>
      <c r="M99" s="123"/>
    </row>
    <row r="100" spans="1:13" ht="39.75" customHeight="1">
      <c r="A100" s="39"/>
      <c r="B100" s="40"/>
      <c r="C100" s="39"/>
      <c r="D100" s="51"/>
      <c r="E100" s="123"/>
      <c r="J100" s="123"/>
      <c r="K100" s="123"/>
      <c r="M100" s="123"/>
    </row>
    <row r="101" spans="1:13">
      <c r="A101" s="39"/>
      <c r="B101" s="40"/>
      <c r="C101" s="39"/>
      <c r="D101" s="51"/>
      <c r="E101" s="123"/>
      <c r="J101" s="123"/>
      <c r="K101" s="123"/>
      <c r="M101" s="123"/>
    </row>
    <row r="102" spans="1:13">
      <c r="A102" s="39"/>
      <c r="B102" s="40"/>
      <c r="C102" s="39"/>
      <c r="D102" s="51"/>
      <c r="E102" s="123"/>
      <c r="J102" s="123"/>
      <c r="K102" s="123"/>
      <c r="M102" s="123"/>
    </row>
    <row r="103" spans="1:13">
      <c r="A103" s="39"/>
      <c r="B103" s="40"/>
      <c r="C103" s="39"/>
      <c r="D103" s="51"/>
      <c r="E103" s="123"/>
      <c r="J103" s="123"/>
      <c r="K103" s="123"/>
      <c r="M103" s="123"/>
    </row>
    <row r="104" spans="1:13">
      <c r="A104" s="39"/>
      <c r="B104" s="40"/>
      <c r="C104" s="39"/>
      <c r="D104" s="51"/>
      <c r="E104" s="123"/>
      <c r="J104" s="123"/>
      <c r="K104" s="123"/>
      <c r="M104" s="123"/>
    </row>
    <row r="105" spans="1:13">
      <c r="A105" s="39"/>
      <c r="B105" s="40"/>
      <c r="C105" s="39"/>
      <c r="D105" s="51"/>
      <c r="E105" s="123"/>
      <c r="J105" s="123"/>
      <c r="K105" s="123"/>
      <c r="M105" s="123"/>
    </row>
    <row r="106" spans="1:13">
      <c r="A106" s="39"/>
      <c r="B106" s="40"/>
      <c r="C106" s="39"/>
      <c r="D106" s="51"/>
      <c r="E106" s="123"/>
      <c r="J106" s="123"/>
      <c r="K106" s="123"/>
      <c r="M106" s="123"/>
    </row>
    <row r="107" spans="1:13">
      <c r="A107" s="39"/>
      <c r="B107" s="40"/>
      <c r="C107" s="39"/>
      <c r="D107" s="51"/>
      <c r="E107" s="123"/>
      <c r="J107" s="123"/>
      <c r="K107" s="123"/>
      <c r="M107" s="123"/>
    </row>
    <row r="108" spans="1:13">
      <c r="A108" s="39"/>
      <c r="B108" s="40"/>
      <c r="C108" s="39"/>
      <c r="D108" s="51"/>
      <c r="E108" s="123"/>
      <c r="J108" s="123"/>
      <c r="K108" s="123"/>
      <c r="M108" s="123"/>
    </row>
    <row r="109" spans="1:13">
      <c r="A109" s="39"/>
      <c r="B109" s="40"/>
      <c r="C109" s="39"/>
      <c r="D109" s="51"/>
      <c r="E109" s="123"/>
      <c r="J109" s="123"/>
      <c r="K109" s="123"/>
      <c r="M109" s="123"/>
    </row>
    <row r="110" spans="1:13" ht="14.25" customHeight="1">
      <c r="A110" s="52"/>
      <c r="B110" s="53"/>
      <c r="C110" s="39"/>
      <c r="D110" s="51"/>
      <c r="E110" s="123"/>
      <c r="J110" s="123"/>
      <c r="K110" s="123"/>
      <c r="M110" s="123"/>
    </row>
    <row r="111" spans="1:13" ht="28.5" customHeight="1">
      <c r="A111" s="52"/>
      <c r="B111" s="53"/>
      <c r="C111" s="39"/>
      <c r="D111" s="51"/>
      <c r="E111" s="123"/>
      <c r="J111" s="123"/>
      <c r="K111" s="123"/>
      <c r="M111" s="123"/>
    </row>
    <row r="112" spans="1:13" ht="15" customHeight="1">
      <c r="A112" s="52"/>
      <c r="B112" s="53"/>
      <c r="C112" s="39"/>
      <c r="D112" s="51"/>
      <c r="E112" s="123"/>
      <c r="J112" s="123"/>
      <c r="K112" s="123"/>
      <c r="M112" s="123"/>
    </row>
    <row r="113" spans="1:13" s="50" customFormat="1">
      <c r="A113" s="48"/>
      <c r="B113" s="49"/>
      <c r="C113" s="48"/>
      <c r="D113" s="47"/>
      <c r="E113" s="123"/>
      <c r="J113" s="123"/>
      <c r="K113" s="123"/>
      <c r="M113" s="123"/>
    </row>
    <row r="114" spans="1:13" s="50" customFormat="1">
      <c r="A114" s="48"/>
      <c r="B114" s="49"/>
      <c r="C114" s="48"/>
      <c r="D114" s="47"/>
      <c r="E114" s="123"/>
      <c r="J114" s="123"/>
      <c r="K114" s="123"/>
      <c r="M114" s="123"/>
    </row>
    <row r="115" spans="1:13">
      <c r="A115" s="39"/>
      <c r="B115" s="40"/>
      <c r="C115" s="39"/>
      <c r="D115" s="41"/>
      <c r="E115" s="123"/>
      <c r="J115" s="123"/>
      <c r="K115" s="123"/>
      <c r="M115" s="123"/>
    </row>
    <row r="116" spans="1:13">
      <c r="A116" s="39"/>
      <c r="B116" s="40"/>
      <c r="C116" s="39"/>
      <c r="D116" s="41"/>
      <c r="E116" s="123"/>
      <c r="J116" s="123"/>
      <c r="K116" s="123"/>
      <c r="M116" s="123"/>
    </row>
    <row r="117" spans="1:13">
      <c r="A117" s="39"/>
      <c r="B117" s="40"/>
      <c r="C117" s="39"/>
      <c r="D117" s="41"/>
      <c r="E117" s="123"/>
      <c r="J117" s="123"/>
      <c r="K117" s="123"/>
      <c r="M117" s="123"/>
    </row>
    <row r="118" spans="1:13" s="55" customFormat="1">
      <c r="A118" s="48"/>
      <c r="B118" s="49"/>
      <c r="C118" s="48"/>
      <c r="D118" s="54"/>
      <c r="E118" s="123"/>
      <c r="J118" s="123"/>
      <c r="K118" s="123"/>
      <c r="M118" s="123"/>
    </row>
    <row r="119" spans="1:13" s="56" customFormat="1">
      <c r="A119" s="39"/>
      <c r="B119" s="40"/>
      <c r="C119" s="39"/>
      <c r="D119" s="51"/>
      <c r="E119" s="46"/>
      <c r="J119" s="46"/>
      <c r="K119" s="46"/>
      <c r="M119" s="46"/>
    </row>
    <row r="120" spans="1:13" s="55" customFormat="1">
      <c r="A120" s="48"/>
      <c r="B120" s="49"/>
      <c r="C120" s="39"/>
      <c r="D120" s="51"/>
      <c r="E120" s="123"/>
      <c r="J120" s="123"/>
      <c r="K120" s="123"/>
      <c r="M120" s="123"/>
    </row>
    <row r="121" spans="1:13" s="50" customFormat="1">
      <c r="A121" s="48"/>
      <c r="B121" s="49"/>
      <c r="C121" s="48"/>
      <c r="D121" s="47"/>
      <c r="E121" s="123"/>
      <c r="J121" s="123"/>
      <c r="K121" s="123"/>
      <c r="M121" s="123"/>
    </row>
    <row r="122" spans="1:13">
      <c r="A122" s="52"/>
      <c r="B122" s="53"/>
      <c r="C122" s="39"/>
      <c r="D122" s="41"/>
      <c r="E122" s="123"/>
      <c r="J122" s="123"/>
      <c r="K122" s="123"/>
      <c r="M122" s="123"/>
    </row>
    <row r="123" spans="1:13" ht="36.75" customHeight="1">
      <c r="A123" s="52"/>
      <c r="B123" s="53"/>
      <c r="C123" s="39"/>
      <c r="D123" s="41"/>
      <c r="E123" s="46"/>
      <c r="J123" s="46"/>
      <c r="K123" s="46"/>
      <c r="M123" s="46"/>
    </row>
    <row r="124" spans="1:13">
      <c r="A124" s="52"/>
      <c r="B124" s="53"/>
      <c r="C124" s="39"/>
      <c r="D124" s="41"/>
      <c r="E124" s="46"/>
      <c r="J124" s="46"/>
      <c r="K124" s="46"/>
      <c r="M124" s="46"/>
    </row>
    <row r="125" spans="1:13">
      <c r="A125" s="52"/>
      <c r="B125" s="53"/>
      <c r="C125" s="39"/>
      <c r="D125" s="41"/>
      <c r="E125" s="46"/>
      <c r="J125" s="46"/>
      <c r="K125" s="46"/>
      <c r="M125" s="46"/>
    </row>
    <row r="126" spans="1:13">
      <c r="A126" s="52"/>
      <c r="B126" s="53"/>
      <c r="C126" s="39"/>
      <c r="D126" s="41"/>
      <c r="E126" s="46"/>
      <c r="J126" s="46"/>
      <c r="K126" s="46"/>
      <c r="M126" s="46"/>
    </row>
    <row r="127" spans="1:13">
      <c r="A127" s="52"/>
      <c r="B127" s="53"/>
      <c r="C127" s="39"/>
      <c r="D127" s="41"/>
      <c r="E127" s="46"/>
      <c r="J127" s="46"/>
      <c r="K127" s="46"/>
      <c r="M127" s="46"/>
    </row>
    <row r="128" spans="1:13">
      <c r="A128" s="52"/>
      <c r="B128" s="53"/>
      <c r="C128" s="39"/>
      <c r="D128" s="41"/>
      <c r="E128" s="46"/>
      <c r="J128" s="46"/>
      <c r="K128" s="46"/>
      <c r="M128" s="46"/>
    </row>
    <row r="129" spans="1:13">
      <c r="A129" s="52"/>
      <c r="B129" s="53"/>
      <c r="C129" s="39"/>
      <c r="D129" s="41"/>
      <c r="E129" s="46"/>
      <c r="J129" s="46"/>
      <c r="K129" s="46"/>
      <c r="M129" s="46"/>
    </row>
    <row r="130" spans="1:13">
      <c r="A130" s="52"/>
      <c r="B130" s="53"/>
      <c r="C130" s="39"/>
      <c r="D130" s="41"/>
      <c r="E130" s="46"/>
      <c r="J130" s="46"/>
      <c r="K130" s="46"/>
      <c r="M130" s="46"/>
    </row>
    <row r="131" spans="1:13">
      <c r="A131" s="52"/>
      <c r="B131" s="53"/>
      <c r="C131" s="39"/>
      <c r="D131" s="41"/>
      <c r="E131" s="46"/>
      <c r="J131" s="46"/>
      <c r="K131" s="46"/>
      <c r="M131" s="46"/>
    </row>
    <row r="132" spans="1:13">
      <c r="A132" s="52"/>
      <c r="B132" s="53"/>
      <c r="C132" s="39"/>
      <c r="D132" s="41"/>
      <c r="E132" s="46"/>
      <c r="J132" s="46"/>
      <c r="K132" s="46"/>
      <c r="M132" s="46"/>
    </row>
    <row r="133" spans="1:13">
      <c r="A133" s="52"/>
      <c r="B133" s="53"/>
      <c r="C133" s="39"/>
      <c r="D133" s="41"/>
      <c r="E133" s="46"/>
      <c r="J133" s="46"/>
      <c r="K133" s="46"/>
      <c r="M133" s="46"/>
    </row>
    <row r="134" spans="1:13">
      <c r="A134" s="52"/>
      <c r="B134" s="53"/>
      <c r="C134" s="39"/>
      <c r="D134" s="41"/>
      <c r="E134" s="46"/>
      <c r="J134" s="46"/>
      <c r="K134" s="46"/>
      <c r="M134" s="46"/>
    </row>
    <row r="135" spans="1:13">
      <c r="A135" s="52"/>
      <c r="B135" s="53"/>
      <c r="C135" s="39"/>
      <c r="D135" s="41"/>
      <c r="E135" s="46"/>
      <c r="J135" s="46"/>
      <c r="K135" s="46"/>
      <c r="M135" s="46"/>
    </row>
    <row r="136" spans="1:13">
      <c r="A136" s="52"/>
      <c r="B136" s="53"/>
      <c r="C136" s="39"/>
      <c r="D136" s="41"/>
      <c r="E136" s="46"/>
      <c r="J136" s="46"/>
      <c r="K136" s="46"/>
      <c r="M136" s="46"/>
    </row>
    <row r="137" spans="1:13">
      <c r="A137" s="52"/>
      <c r="B137" s="53"/>
      <c r="C137" s="39"/>
      <c r="D137" s="41"/>
      <c r="E137" s="46"/>
      <c r="J137" s="46"/>
      <c r="K137" s="46"/>
      <c r="M137" s="46"/>
    </row>
    <row r="138" spans="1:13">
      <c r="A138" s="52"/>
      <c r="B138" s="53"/>
      <c r="C138" s="39"/>
      <c r="D138" s="41"/>
      <c r="E138" s="46"/>
      <c r="J138" s="46"/>
      <c r="K138" s="46"/>
      <c r="M138" s="46"/>
    </row>
    <row r="139" spans="1:13">
      <c r="A139" s="52"/>
      <c r="B139" s="53"/>
      <c r="C139" s="39"/>
      <c r="D139" s="41"/>
      <c r="E139" s="46"/>
      <c r="J139" s="46"/>
      <c r="K139" s="46"/>
      <c r="M139" s="46"/>
    </row>
    <row r="140" spans="1:13">
      <c r="A140" s="52"/>
      <c r="B140" s="53"/>
      <c r="C140" s="39"/>
      <c r="D140" s="41"/>
      <c r="E140" s="46"/>
      <c r="J140" s="46"/>
      <c r="K140" s="46"/>
      <c r="M140" s="46"/>
    </row>
    <row r="141" spans="1:13">
      <c r="A141" s="52"/>
      <c r="B141" s="53"/>
      <c r="C141" s="39"/>
      <c r="D141" s="41"/>
      <c r="E141" s="46"/>
      <c r="J141" s="46"/>
      <c r="K141" s="46"/>
      <c r="M141" s="46"/>
    </row>
    <row r="142" spans="1:13">
      <c r="A142" s="52"/>
      <c r="B142" s="53"/>
      <c r="C142" s="39"/>
      <c r="D142" s="41"/>
      <c r="E142" s="46"/>
      <c r="J142" s="46"/>
      <c r="K142" s="46"/>
      <c r="M142" s="46"/>
    </row>
    <row r="143" spans="1:13">
      <c r="A143" s="52"/>
      <c r="B143" s="53"/>
      <c r="C143" s="39"/>
      <c r="D143" s="41"/>
      <c r="E143" s="46"/>
      <c r="J143" s="46"/>
      <c r="K143" s="46"/>
      <c r="M143" s="46"/>
    </row>
    <row r="144" spans="1:13">
      <c r="A144" s="52"/>
      <c r="B144" s="53"/>
      <c r="C144" s="39"/>
      <c r="D144" s="41"/>
      <c r="E144" s="46"/>
      <c r="J144" s="46"/>
      <c r="K144" s="46"/>
      <c r="M144" s="46"/>
    </row>
    <row r="145" spans="1:13">
      <c r="A145" s="52"/>
      <c r="B145" s="53"/>
      <c r="C145" s="39"/>
      <c r="D145" s="41"/>
      <c r="E145" s="46"/>
      <c r="J145" s="46"/>
      <c r="K145" s="46"/>
      <c r="M145" s="46"/>
    </row>
    <row r="146" spans="1:13">
      <c r="A146" s="52"/>
      <c r="B146" s="53"/>
      <c r="C146" s="39"/>
      <c r="D146" s="41"/>
      <c r="E146" s="46"/>
      <c r="J146" s="46"/>
      <c r="K146" s="46"/>
      <c r="M146" s="46"/>
    </row>
    <row r="147" spans="1:13">
      <c r="A147" s="52"/>
      <c r="B147" s="53"/>
      <c r="C147" s="39"/>
      <c r="D147" s="41"/>
      <c r="E147" s="46"/>
      <c r="J147" s="46"/>
      <c r="K147" s="46"/>
      <c r="M147" s="46"/>
    </row>
    <row r="148" spans="1:13">
      <c r="A148" s="52"/>
      <c r="B148" s="53"/>
      <c r="C148" s="39"/>
      <c r="D148" s="41"/>
      <c r="E148" s="46"/>
      <c r="J148" s="46"/>
      <c r="K148" s="46"/>
      <c r="M148" s="46"/>
    </row>
    <row r="149" spans="1:13">
      <c r="A149" s="52"/>
      <c r="B149" s="53"/>
      <c r="C149" s="39"/>
      <c r="D149" s="41"/>
      <c r="E149" s="46"/>
      <c r="J149" s="46"/>
      <c r="K149" s="46"/>
      <c r="M149" s="46"/>
    </row>
    <row r="150" spans="1:13">
      <c r="A150" s="52"/>
      <c r="B150" s="53"/>
      <c r="C150" s="39"/>
      <c r="D150" s="41"/>
      <c r="E150" s="46"/>
      <c r="J150" s="46"/>
      <c r="K150" s="46"/>
      <c r="M150" s="46"/>
    </row>
    <row r="151" spans="1:13">
      <c r="A151" s="52"/>
      <c r="B151" s="53"/>
      <c r="C151" s="39"/>
      <c r="D151" s="41"/>
      <c r="E151" s="46"/>
      <c r="J151" s="46"/>
      <c r="K151" s="46"/>
      <c r="M151" s="46"/>
    </row>
    <row r="152" spans="1:13">
      <c r="A152" s="52"/>
      <c r="B152" s="53"/>
      <c r="C152" s="39"/>
      <c r="D152" s="41"/>
      <c r="E152" s="46"/>
      <c r="J152" s="46"/>
      <c r="K152" s="46"/>
      <c r="M152" s="46"/>
    </row>
    <row r="153" spans="1:13">
      <c r="A153" s="52"/>
      <c r="B153" s="53"/>
      <c r="C153" s="39"/>
      <c r="D153" s="41"/>
      <c r="E153" s="46"/>
      <c r="J153" s="46"/>
      <c r="K153" s="46"/>
      <c r="M153" s="46"/>
    </row>
    <row r="154" spans="1:13">
      <c r="A154" s="52"/>
      <c r="B154" s="53"/>
      <c r="C154" s="39"/>
      <c r="D154" s="41"/>
      <c r="E154" s="46"/>
      <c r="J154" s="46"/>
      <c r="K154" s="46"/>
      <c r="M154" s="46"/>
    </row>
    <row r="155" spans="1:13">
      <c r="A155" s="52"/>
      <c r="B155" s="53"/>
      <c r="C155" s="39"/>
      <c r="D155" s="41"/>
      <c r="E155" s="46"/>
      <c r="J155" s="46"/>
      <c r="K155" s="46"/>
      <c r="M155" s="46"/>
    </row>
    <row r="156" spans="1:13">
      <c r="A156" s="52"/>
      <c r="B156" s="53"/>
      <c r="C156" s="39"/>
      <c r="D156" s="41"/>
      <c r="E156" s="46"/>
      <c r="J156" s="46"/>
      <c r="K156" s="46"/>
      <c r="M156" s="46"/>
    </row>
    <row r="157" spans="1:13">
      <c r="A157" s="52"/>
      <c r="B157" s="53"/>
      <c r="C157" s="39"/>
      <c r="D157" s="41"/>
      <c r="E157" s="46"/>
      <c r="J157" s="46"/>
      <c r="K157" s="46"/>
      <c r="M157" s="46"/>
    </row>
    <row r="158" spans="1:13">
      <c r="A158" s="52"/>
      <c r="B158" s="53"/>
      <c r="C158" s="39"/>
      <c r="D158" s="41"/>
      <c r="E158" s="46"/>
      <c r="J158" s="46"/>
      <c r="K158" s="46"/>
      <c r="M158" s="46"/>
    </row>
    <row r="159" spans="1:13">
      <c r="A159" s="52"/>
      <c r="B159" s="53"/>
      <c r="C159" s="39"/>
      <c r="D159" s="41"/>
      <c r="E159" s="46"/>
      <c r="J159" s="46"/>
      <c r="K159" s="46"/>
      <c r="M159" s="46"/>
    </row>
    <row r="160" spans="1:13">
      <c r="A160" s="52"/>
      <c r="B160" s="53"/>
      <c r="C160" s="39"/>
      <c r="D160" s="41"/>
      <c r="E160" s="46"/>
      <c r="J160" s="46"/>
      <c r="K160" s="46"/>
      <c r="M160" s="46"/>
    </row>
    <row r="161" spans="1:13">
      <c r="A161" s="52"/>
      <c r="B161" s="53"/>
      <c r="C161" s="39"/>
      <c r="D161" s="41"/>
      <c r="E161" s="46"/>
      <c r="J161" s="46"/>
      <c r="K161" s="46"/>
      <c r="M161" s="46"/>
    </row>
    <row r="162" spans="1:13">
      <c r="A162" s="52"/>
      <c r="B162" s="53"/>
      <c r="C162" s="39"/>
      <c r="D162" s="41"/>
      <c r="E162" s="46"/>
      <c r="J162" s="46"/>
      <c r="K162" s="46"/>
      <c r="M162" s="46"/>
    </row>
    <row r="163" spans="1:13">
      <c r="A163" s="52"/>
      <c r="B163" s="53"/>
      <c r="C163" s="39"/>
      <c r="D163" s="41"/>
      <c r="E163" s="46"/>
      <c r="J163" s="46"/>
      <c r="K163" s="46"/>
      <c r="M163" s="46"/>
    </row>
    <row r="164" spans="1:13">
      <c r="A164" s="52"/>
      <c r="B164" s="53"/>
      <c r="C164" s="39"/>
      <c r="D164" s="41"/>
      <c r="E164" s="46"/>
      <c r="J164" s="46"/>
      <c r="K164" s="46"/>
      <c r="M164" s="46"/>
    </row>
    <row r="165" spans="1:13">
      <c r="A165" s="52"/>
      <c r="B165" s="53"/>
      <c r="C165" s="39"/>
      <c r="D165" s="41"/>
      <c r="E165" s="46"/>
      <c r="J165" s="46"/>
      <c r="K165" s="46"/>
      <c r="M165" s="46"/>
    </row>
    <row r="166" spans="1:13">
      <c r="A166" s="52"/>
      <c r="B166" s="53"/>
      <c r="C166" s="39"/>
      <c r="D166" s="41"/>
      <c r="E166" s="46"/>
      <c r="J166" s="46"/>
      <c r="K166" s="46"/>
      <c r="M166" s="46"/>
    </row>
    <row r="167" spans="1:13">
      <c r="A167" s="52"/>
      <c r="B167" s="53"/>
      <c r="C167" s="39"/>
      <c r="D167" s="41"/>
      <c r="E167" s="46"/>
      <c r="J167" s="46"/>
      <c r="K167" s="46"/>
      <c r="M167" s="46"/>
    </row>
    <row r="168" spans="1:13">
      <c r="A168" s="52"/>
      <c r="B168" s="53"/>
      <c r="C168" s="39"/>
      <c r="D168" s="41"/>
      <c r="E168" s="46"/>
      <c r="J168" s="46"/>
      <c r="K168" s="46"/>
      <c r="M168" s="46"/>
    </row>
    <row r="169" spans="1:13">
      <c r="A169" s="52"/>
      <c r="B169" s="53"/>
      <c r="C169" s="39"/>
      <c r="D169" s="41"/>
      <c r="E169" s="46"/>
      <c r="J169" s="46"/>
      <c r="K169" s="46"/>
      <c r="M169" s="46"/>
    </row>
    <row r="170" spans="1:13">
      <c r="A170" s="52"/>
      <c r="B170" s="53"/>
      <c r="C170" s="39"/>
      <c r="D170" s="41"/>
      <c r="E170" s="46"/>
      <c r="J170" s="46"/>
      <c r="K170" s="46"/>
      <c r="M170" s="46"/>
    </row>
    <row r="171" spans="1:13">
      <c r="A171" s="52"/>
      <c r="B171" s="53"/>
      <c r="C171" s="39"/>
      <c r="D171" s="41"/>
      <c r="E171" s="46"/>
      <c r="J171" s="46"/>
      <c r="K171" s="46"/>
      <c r="M171" s="46"/>
    </row>
    <row r="172" spans="1:13">
      <c r="A172" s="52"/>
      <c r="B172" s="53"/>
      <c r="C172" s="39"/>
      <c r="D172" s="41"/>
      <c r="E172" s="46"/>
      <c r="J172" s="46"/>
      <c r="K172" s="46"/>
      <c r="M172" s="46"/>
    </row>
    <row r="173" spans="1:13">
      <c r="A173" s="52"/>
      <c r="B173" s="53"/>
      <c r="C173" s="39"/>
      <c r="D173" s="41"/>
      <c r="E173" s="46"/>
      <c r="J173" s="46"/>
      <c r="K173" s="46"/>
      <c r="M173" s="46"/>
    </row>
    <row r="174" spans="1:13">
      <c r="A174" s="52"/>
      <c r="B174" s="53"/>
      <c r="C174" s="39"/>
      <c r="D174" s="41"/>
      <c r="E174" s="46"/>
      <c r="J174" s="46"/>
      <c r="K174" s="46"/>
      <c r="M174" s="46"/>
    </row>
    <row r="175" spans="1:13">
      <c r="A175" s="52"/>
      <c r="B175" s="53"/>
      <c r="C175" s="39"/>
      <c r="D175" s="41"/>
      <c r="E175" s="46"/>
      <c r="J175" s="46"/>
      <c r="K175" s="46"/>
      <c r="M175" s="46"/>
    </row>
    <row r="176" spans="1:13">
      <c r="A176" s="52"/>
      <c r="B176" s="53"/>
      <c r="C176" s="39"/>
      <c r="D176" s="41"/>
      <c r="E176" s="46"/>
      <c r="J176" s="46"/>
      <c r="K176" s="46"/>
      <c r="M176" s="46"/>
    </row>
    <row r="177" spans="1:13">
      <c r="A177" s="52"/>
      <c r="B177" s="53"/>
      <c r="C177" s="39"/>
      <c r="D177" s="41"/>
      <c r="E177" s="46"/>
      <c r="J177" s="46"/>
      <c r="K177" s="46"/>
      <c r="M177" s="46"/>
    </row>
    <row r="178" spans="1:13">
      <c r="A178" s="52"/>
      <c r="B178" s="53"/>
      <c r="C178" s="39"/>
      <c r="D178" s="41"/>
      <c r="E178" s="46"/>
      <c r="J178" s="46"/>
      <c r="K178" s="46"/>
      <c r="M178" s="46"/>
    </row>
    <row r="179" spans="1:13">
      <c r="A179" s="52"/>
      <c r="B179" s="53"/>
      <c r="C179" s="39"/>
      <c r="D179" s="41"/>
      <c r="E179" s="46"/>
      <c r="J179" s="46"/>
      <c r="K179" s="46"/>
      <c r="M179" s="46"/>
    </row>
    <row r="180" spans="1:13">
      <c r="A180" s="52"/>
      <c r="B180" s="53"/>
      <c r="C180" s="39"/>
      <c r="D180" s="41"/>
      <c r="E180" s="46"/>
      <c r="J180" s="46"/>
      <c r="K180" s="46"/>
      <c r="M180" s="46"/>
    </row>
    <row r="181" spans="1:13">
      <c r="A181" s="52"/>
      <c r="B181" s="53"/>
      <c r="C181" s="39"/>
      <c r="D181" s="41"/>
      <c r="E181" s="46"/>
      <c r="J181" s="46"/>
      <c r="K181" s="46"/>
      <c r="M181" s="46"/>
    </row>
    <row r="182" spans="1:13">
      <c r="A182" s="52"/>
      <c r="B182" s="53"/>
      <c r="C182" s="39"/>
      <c r="D182" s="41"/>
      <c r="E182" s="46"/>
      <c r="J182" s="46"/>
      <c r="K182" s="46"/>
      <c r="M182" s="46"/>
    </row>
    <row r="183" spans="1:13">
      <c r="A183" s="52"/>
      <c r="B183" s="53"/>
      <c r="C183" s="39"/>
      <c r="D183" s="41"/>
      <c r="E183" s="46"/>
      <c r="J183" s="46"/>
      <c r="K183" s="46"/>
      <c r="M183" s="46"/>
    </row>
    <row r="184" spans="1:13">
      <c r="A184" s="52"/>
      <c r="B184" s="53"/>
      <c r="C184" s="39"/>
      <c r="D184" s="41"/>
      <c r="E184" s="46"/>
      <c r="J184" s="46"/>
      <c r="K184" s="46"/>
      <c r="M184" s="46"/>
    </row>
    <row r="185" spans="1:13">
      <c r="A185" s="52"/>
      <c r="B185" s="53"/>
      <c r="C185" s="39"/>
      <c r="D185" s="41"/>
      <c r="E185" s="46"/>
      <c r="J185" s="46"/>
      <c r="K185" s="46"/>
      <c r="M185" s="46"/>
    </row>
    <row r="186" spans="1:13">
      <c r="A186" s="52"/>
      <c r="B186" s="53"/>
      <c r="C186" s="39"/>
      <c r="D186" s="41"/>
      <c r="E186" s="46"/>
      <c r="J186" s="46"/>
      <c r="K186" s="46"/>
      <c r="M186" s="46"/>
    </row>
    <row r="187" spans="1:13">
      <c r="A187" s="52"/>
      <c r="B187" s="53"/>
      <c r="C187" s="39"/>
      <c r="D187" s="41"/>
      <c r="E187" s="46"/>
      <c r="J187" s="46"/>
      <c r="K187" s="46"/>
      <c r="M187" s="46"/>
    </row>
    <row r="188" spans="1:13">
      <c r="A188" s="52"/>
      <c r="B188" s="53"/>
      <c r="C188" s="39"/>
      <c r="D188" s="41"/>
      <c r="E188" s="46"/>
      <c r="J188" s="46"/>
      <c r="K188" s="46"/>
      <c r="M188" s="46"/>
    </row>
    <row r="189" spans="1:13">
      <c r="A189" s="52"/>
      <c r="B189" s="53"/>
      <c r="C189" s="39"/>
      <c r="D189" s="41"/>
      <c r="E189" s="46"/>
      <c r="J189" s="46"/>
      <c r="K189" s="46"/>
      <c r="M189" s="46"/>
    </row>
    <row r="190" spans="1:13">
      <c r="A190" s="52"/>
      <c r="B190" s="53"/>
      <c r="C190" s="39"/>
      <c r="D190" s="41"/>
      <c r="E190" s="46"/>
      <c r="J190" s="46"/>
      <c r="K190" s="46"/>
      <c r="M190" s="46"/>
    </row>
    <row r="191" spans="1:13">
      <c r="A191" s="52"/>
      <c r="B191" s="53"/>
      <c r="C191" s="39"/>
      <c r="D191" s="41"/>
      <c r="E191" s="46"/>
      <c r="J191" s="46"/>
      <c r="K191" s="46"/>
      <c r="M191" s="46"/>
    </row>
    <row r="192" spans="1:13">
      <c r="A192" s="52"/>
      <c r="B192" s="53"/>
      <c r="C192" s="39"/>
      <c r="D192" s="41"/>
      <c r="E192" s="46"/>
      <c r="J192" s="46"/>
      <c r="K192" s="46"/>
      <c r="M192" s="46"/>
    </row>
    <row r="193" spans="1:13">
      <c r="A193" s="52"/>
      <c r="B193" s="53"/>
      <c r="C193" s="39"/>
      <c r="D193" s="41"/>
      <c r="E193" s="46"/>
      <c r="J193" s="46"/>
      <c r="K193" s="46"/>
      <c r="M193" s="46"/>
    </row>
    <row r="194" spans="1:13">
      <c r="A194" s="52"/>
      <c r="B194" s="53"/>
      <c r="C194" s="39"/>
      <c r="D194" s="41"/>
      <c r="E194" s="46"/>
      <c r="J194" s="46"/>
      <c r="K194" s="46"/>
      <c r="M194" s="46"/>
    </row>
    <row r="195" spans="1:13">
      <c r="A195" s="52"/>
      <c r="B195" s="53"/>
      <c r="C195" s="39"/>
      <c r="D195" s="41"/>
      <c r="E195" s="46"/>
      <c r="J195" s="46"/>
      <c r="K195" s="46"/>
      <c r="M195" s="46"/>
    </row>
    <row r="196" spans="1:13">
      <c r="A196" s="52"/>
      <c r="B196" s="53"/>
      <c r="C196" s="39"/>
      <c r="D196" s="41"/>
      <c r="E196" s="46"/>
      <c r="J196" s="46"/>
      <c r="K196" s="46"/>
      <c r="M196" s="46"/>
    </row>
    <row r="197" spans="1:13">
      <c r="A197" s="52"/>
      <c r="B197" s="53"/>
      <c r="C197" s="39"/>
      <c r="D197" s="41"/>
      <c r="E197" s="46"/>
      <c r="J197" s="46"/>
      <c r="K197" s="46"/>
      <c r="M197" s="46"/>
    </row>
    <row r="198" spans="1:13">
      <c r="A198" s="52"/>
      <c r="B198" s="53"/>
      <c r="C198" s="39"/>
      <c r="D198" s="41"/>
      <c r="E198" s="46"/>
      <c r="J198" s="46"/>
      <c r="K198" s="46"/>
      <c r="M198" s="46"/>
    </row>
    <row r="199" spans="1:13">
      <c r="A199" s="52"/>
      <c r="B199" s="53"/>
      <c r="C199" s="39"/>
      <c r="D199" s="41"/>
      <c r="E199" s="46"/>
      <c r="J199" s="46"/>
      <c r="K199" s="46"/>
      <c r="M199" s="46"/>
    </row>
    <row r="200" spans="1:13">
      <c r="A200" s="52"/>
      <c r="B200" s="53"/>
      <c r="C200" s="39"/>
      <c r="D200" s="41"/>
      <c r="E200" s="46"/>
      <c r="J200" s="46"/>
      <c r="K200" s="46"/>
      <c r="M200" s="46"/>
    </row>
    <row r="201" spans="1:13">
      <c r="A201" s="52"/>
      <c r="B201" s="53"/>
      <c r="C201" s="39"/>
      <c r="D201" s="41"/>
      <c r="E201" s="46"/>
      <c r="J201" s="46"/>
      <c r="K201" s="46"/>
      <c r="M201" s="46"/>
    </row>
    <row r="202" spans="1:13">
      <c r="A202" s="52"/>
      <c r="B202" s="53"/>
      <c r="C202" s="39"/>
      <c r="D202" s="41"/>
      <c r="E202" s="46"/>
      <c r="J202" s="46"/>
      <c r="K202" s="46"/>
      <c r="M202" s="46"/>
    </row>
    <row r="203" spans="1:13">
      <c r="A203" s="52"/>
      <c r="B203" s="53"/>
      <c r="C203" s="39"/>
      <c r="D203" s="41"/>
      <c r="E203" s="46"/>
      <c r="J203" s="46"/>
      <c r="K203" s="46"/>
      <c r="M203" s="46"/>
    </row>
    <row r="204" spans="1:13">
      <c r="A204" s="52"/>
      <c r="B204" s="53"/>
      <c r="C204" s="39"/>
      <c r="D204" s="41"/>
      <c r="E204" s="46"/>
      <c r="J204" s="46"/>
      <c r="K204" s="46"/>
      <c r="M204" s="46"/>
    </row>
    <row r="205" spans="1:13">
      <c r="A205" s="52"/>
      <c r="B205" s="53"/>
      <c r="C205" s="39"/>
      <c r="D205" s="41"/>
      <c r="E205" s="46"/>
      <c r="J205" s="46"/>
      <c r="K205" s="46"/>
      <c r="M205" s="46"/>
    </row>
    <row r="206" spans="1:13">
      <c r="A206" s="52"/>
      <c r="B206" s="53"/>
      <c r="C206" s="39"/>
      <c r="D206" s="41"/>
      <c r="E206" s="46"/>
      <c r="J206" s="46"/>
      <c r="K206" s="46"/>
      <c r="M206" s="46"/>
    </row>
    <row r="207" spans="1:13">
      <c r="A207" s="52"/>
      <c r="B207" s="53"/>
      <c r="C207" s="39"/>
      <c r="D207" s="41"/>
      <c r="E207" s="46"/>
      <c r="J207" s="46"/>
      <c r="K207" s="46"/>
      <c r="M207" s="46"/>
    </row>
    <row r="208" spans="1:13">
      <c r="A208" s="52"/>
      <c r="B208" s="53"/>
      <c r="C208" s="39"/>
      <c r="D208" s="41"/>
      <c r="E208" s="46"/>
      <c r="J208" s="46"/>
      <c r="K208" s="46"/>
      <c r="M208" s="46"/>
    </row>
    <row r="209" spans="1:13">
      <c r="A209" s="52"/>
      <c r="B209" s="53"/>
      <c r="C209" s="39"/>
      <c r="D209" s="41"/>
      <c r="E209" s="46"/>
      <c r="J209" s="46"/>
      <c r="K209" s="46"/>
      <c r="M209" s="46"/>
    </row>
    <row r="210" spans="1:13">
      <c r="A210" s="52"/>
      <c r="B210" s="53"/>
      <c r="C210" s="39"/>
      <c r="D210" s="41"/>
      <c r="E210" s="46"/>
      <c r="J210" s="46"/>
      <c r="K210" s="46"/>
      <c r="M210" s="46"/>
    </row>
    <row r="211" spans="1:13">
      <c r="A211" s="52"/>
      <c r="B211" s="53"/>
      <c r="C211" s="39"/>
      <c r="D211" s="41"/>
      <c r="E211" s="46"/>
      <c r="J211" s="46"/>
      <c r="K211" s="46"/>
      <c r="M211" s="46"/>
    </row>
    <row r="212" spans="1:13">
      <c r="A212" s="52"/>
      <c r="B212" s="53"/>
      <c r="C212" s="39"/>
      <c r="D212" s="41"/>
      <c r="E212" s="46"/>
      <c r="J212" s="46"/>
      <c r="K212" s="46"/>
      <c r="M212" s="46"/>
    </row>
    <row r="213" spans="1:13">
      <c r="A213" s="52"/>
      <c r="B213" s="53"/>
      <c r="C213" s="39"/>
      <c r="D213" s="41"/>
      <c r="E213" s="46"/>
      <c r="J213" s="46"/>
      <c r="K213" s="46"/>
      <c r="M213" s="46"/>
    </row>
    <row r="214" spans="1:13">
      <c r="A214" s="52"/>
      <c r="B214" s="53"/>
      <c r="C214" s="39"/>
      <c r="D214" s="41"/>
      <c r="E214" s="46"/>
      <c r="J214" s="46"/>
      <c r="K214" s="46"/>
      <c r="M214" s="46"/>
    </row>
    <row r="215" spans="1:13">
      <c r="A215" s="52"/>
      <c r="B215" s="53"/>
      <c r="C215" s="39"/>
      <c r="D215" s="41"/>
      <c r="E215" s="46"/>
      <c r="J215" s="46"/>
      <c r="K215" s="46"/>
      <c r="M215" s="46"/>
    </row>
    <row r="216" spans="1:13">
      <c r="A216" s="52"/>
      <c r="B216" s="53"/>
      <c r="C216" s="39"/>
      <c r="D216" s="41"/>
      <c r="E216" s="46"/>
      <c r="J216" s="46"/>
      <c r="K216" s="46"/>
      <c r="M216" s="46"/>
    </row>
    <row r="217" spans="1:13">
      <c r="A217" s="52"/>
      <c r="B217" s="53"/>
      <c r="C217" s="39"/>
      <c r="D217" s="41"/>
      <c r="E217" s="46"/>
      <c r="J217" s="46"/>
      <c r="K217" s="46"/>
      <c r="M217" s="46"/>
    </row>
    <row r="218" spans="1:13">
      <c r="A218" s="52"/>
      <c r="B218" s="53"/>
      <c r="C218" s="39"/>
      <c r="D218" s="41"/>
      <c r="E218" s="46"/>
      <c r="J218" s="46"/>
      <c r="K218" s="46"/>
      <c r="M218" s="46"/>
    </row>
    <row r="219" spans="1:13">
      <c r="A219" s="52"/>
      <c r="B219" s="53"/>
      <c r="C219" s="39"/>
      <c r="D219" s="41"/>
      <c r="E219" s="46"/>
      <c r="J219" s="46"/>
      <c r="K219" s="46"/>
      <c r="M219" s="46"/>
    </row>
    <row r="220" spans="1:13">
      <c r="A220" s="52"/>
      <c r="B220" s="53"/>
      <c r="C220" s="39"/>
      <c r="D220" s="53"/>
      <c r="E220" s="46"/>
      <c r="J220" s="46"/>
      <c r="K220" s="46"/>
      <c r="M220" s="46"/>
    </row>
    <row r="221" spans="1:13">
      <c r="A221" s="52"/>
      <c r="B221" s="53"/>
      <c r="C221" s="39"/>
      <c r="D221" s="53"/>
      <c r="E221" s="46"/>
      <c r="J221" s="46"/>
      <c r="K221" s="46"/>
      <c r="M221" s="46"/>
    </row>
    <row r="222" spans="1:13">
      <c r="A222" s="52"/>
      <c r="B222" s="53"/>
      <c r="C222" s="39"/>
      <c r="D222" s="53"/>
      <c r="E222" s="46"/>
      <c r="J222" s="46"/>
      <c r="K222" s="46"/>
      <c r="M222" s="46"/>
    </row>
    <row r="223" spans="1:13">
      <c r="A223" s="52"/>
      <c r="B223" s="53"/>
      <c r="C223" s="39"/>
      <c r="D223" s="53"/>
      <c r="E223" s="46"/>
      <c r="J223" s="46"/>
      <c r="K223" s="46"/>
      <c r="M223" s="46"/>
    </row>
    <row r="224" spans="1:13">
      <c r="A224" s="52"/>
      <c r="B224" s="53"/>
      <c r="C224" s="39"/>
      <c r="D224" s="53"/>
      <c r="E224" s="46"/>
      <c r="J224" s="46"/>
      <c r="K224" s="46"/>
      <c r="M224" s="46"/>
    </row>
    <row r="225" spans="1:13">
      <c r="A225" s="52"/>
      <c r="B225" s="53"/>
      <c r="C225" s="39"/>
      <c r="D225" s="53"/>
      <c r="E225" s="46"/>
      <c r="J225" s="46"/>
      <c r="K225" s="46"/>
      <c r="M225" s="46"/>
    </row>
    <row r="226" spans="1:13">
      <c r="A226" s="52"/>
      <c r="B226" s="53"/>
      <c r="C226" s="39"/>
      <c r="D226" s="53"/>
      <c r="E226" s="46"/>
      <c r="J226" s="46"/>
      <c r="K226" s="46"/>
      <c r="M226" s="46"/>
    </row>
    <row r="227" spans="1:13">
      <c r="A227" s="52"/>
      <c r="B227" s="53"/>
      <c r="C227" s="39"/>
      <c r="D227" s="53"/>
      <c r="E227" s="46"/>
      <c r="J227" s="46"/>
      <c r="K227" s="46"/>
      <c r="M227" s="46"/>
    </row>
    <row r="228" spans="1:13">
      <c r="A228" s="52"/>
      <c r="B228" s="53"/>
      <c r="C228" s="39"/>
      <c r="D228" s="53"/>
      <c r="E228" s="46"/>
      <c r="J228" s="46"/>
      <c r="K228" s="46"/>
      <c r="M228" s="46"/>
    </row>
    <row r="229" spans="1:13">
      <c r="A229" s="52"/>
      <c r="B229" s="53"/>
      <c r="C229" s="39"/>
      <c r="D229" s="53"/>
      <c r="E229" s="46"/>
      <c r="J229" s="46"/>
      <c r="K229" s="46"/>
      <c r="M229" s="46"/>
    </row>
    <row r="230" spans="1:13">
      <c r="A230" s="52"/>
      <c r="B230" s="53"/>
      <c r="C230" s="39"/>
      <c r="D230" s="53"/>
      <c r="E230" s="46"/>
      <c r="J230" s="46"/>
      <c r="K230" s="46"/>
      <c r="M230" s="46"/>
    </row>
    <row r="231" spans="1:13">
      <c r="A231" s="52"/>
      <c r="B231" s="53"/>
      <c r="C231" s="39"/>
      <c r="D231" s="53"/>
      <c r="E231" s="46"/>
      <c r="J231" s="46"/>
      <c r="K231" s="46"/>
      <c r="M231" s="46"/>
    </row>
    <row r="232" spans="1:13">
      <c r="A232" s="52"/>
      <c r="B232" s="53"/>
      <c r="C232" s="39"/>
      <c r="D232" s="53"/>
      <c r="E232" s="46"/>
      <c r="J232" s="46"/>
      <c r="K232" s="46"/>
      <c r="M232" s="46"/>
    </row>
    <row r="233" spans="1:13">
      <c r="A233" s="52"/>
      <c r="B233" s="53"/>
      <c r="C233" s="39"/>
      <c r="D233" s="53"/>
      <c r="E233" s="46"/>
      <c r="J233" s="46"/>
      <c r="K233" s="46"/>
      <c r="M233" s="46"/>
    </row>
    <row r="234" spans="1:13">
      <c r="A234" s="52"/>
      <c r="B234" s="53"/>
      <c r="C234" s="39"/>
      <c r="D234" s="53"/>
      <c r="E234" s="46"/>
      <c r="J234" s="46"/>
      <c r="K234" s="46"/>
      <c r="M234" s="46"/>
    </row>
    <row r="235" spans="1:13">
      <c r="A235" s="52"/>
      <c r="B235" s="53"/>
      <c r="C235" s="39"/>
      <c r="D235" s="53"/>
      <c r="E235" s="46"/>
      <c r="J235" s="46"/>
      <c r="K235" s="46"/>
      <c r="M235" s="46"/>
    </row>
    <row r="236" spans="1:13">
      <c r="A236" s="52"/>
      <c r="B236" s="53"/>
      <c r="C236" s="39"/>
      <c r="D236" s="53"/>
      <c r="E236" s="46"/>
      <c r="J236" s="46"/>
      <c r="K236" s="46"/>
      <c r="M236" s="46"/>
    </row>
    <row r="237" spans="1:13">
      <c r="A237" s="52"/>
      <c r="B237" s="53"/>
      <c r="C237" s="39"/>
      <c r="D237" s="53"/>
      <c r="E237" s="46"/>
      <c r="J237" s="46"/>
      <c r="K237" s="46"/>
      <c r="M237" s="46"/>
    </row>
    <row r="238" spans="1:13">
      <c r="A238" s="52"/>
      <c r="B238" s="53"/>
      <c r="C238" s="39"/>
      <c r="D238" s="53"/>
      <c r="E238" s="46"/>
      <c r="J238" s="46"/>
      <c r="K238" s="46"/>
      <c r="M238" s="46"/>
    </row>
    <row r="239" spans="1:13">
      <c r="A239" s="52"/>
      <c r="B239" s="53"/>
      <c r="C239" s="39"/>
      <c r="D239" s="53"/>
      <c r="E239" s="46"/>
      <c r="J239" s="46"/>
      <c r="K239" s="46"/>
      <c r="M239" s="46"/>
    </row>
    <row r="240" spans="1:13">
      <c r="A240" s="52"/>
      <c r="B240" s="53"/>
      <c r="C240" s="39"/>
      <c r="D240" s="53"/>
      <c r="E240" s="46"/>
      <c r="J240" s="46"/>
      <c r="K240" s="46"/>
      <c r="M240" s="46"/>
    </row>
    <row r="241" spans="1:13">
      <c r="A241" s="52"/>
      <c r="B241" s="53"/>
      <c r="C241" s="39"/>
      <c r="D241" s="53"/>
      <c r="E241" s="46"/>
      <c r="J241" s="46"/>
      <c r="K241" s="46"/>
      <c r="M241" s="46"/>
    </row>
    <row r="242" spans="1:13">
      <c r="A242" s="52"/>
      <c r="B242" s="53"/>
      <c r="C242" s="39"/>
      <c r="D242" s="53"/>
      <c r="E242" s="46"/>
      <c r="J242" s="46"/>
      <c r="K242" s="46"/>
      <c r="M242" s="46"/>
    </row>
    <row r="243" spans="1:13">
      <c r="A243" s="52"/>
      <c r="B243" s="53"/>
      <c r="C243" s="39"/>
      <c r="D243" s="53"/>
      <c r="E243" s="46"/>
      <c r="J243" s="46"/>
      <c r="K243" s="46"/>
      <c r="M243" s="46"/>
    </row>
    <row r="244" spans="1:13">
      <c r="A244" s="52"/>
      <c r="B244" s="53"/>
      <c r="C244" s="39"/>
      <c r="D244" s="53"/>
      <c r="E244" s="46"/>
      <c r="J244" s="46"/>
      <c r="K244" s="46"/>
      <c r="M244" s="46"/>
    </row>
    <row r="245" spans="1:13">
      <c r="A245" s="52"/>
      <c r="B245" s="53"/>
      <c r="C245" s="39"/>
      <c r="D245" s="53"/>
      <c r="E245" s="46"/>
      <c r="J245" s="46"/>
      <c r="K245" s="46"/>
      <c r="M245" s="46"/>
    </row>
    <row r="246" spans="1:13">
      <c r="A246" s="52"/>
      <c r="B246" s="53"/>
      <c r="C246" s="39"/>
      <c r="D246" s="53"/>
      <c r="E246" s="46"/>
      <c r="J246" s="46"/>
      <c r="K246" s="46"/>
      <c r="M246" s="46"/>
    </row>
    <row r="247" spans="1:13">
      <c r="A247" s="52"/>
      <c r="B247" s="53"/>
      <c r="C247" s="39"/>
      <c r="D247" s="53"/>
      <c r="E247" s="46"/>
      <c r="J247" s="46"/>
      <c r="K247" s="46"/>
      <c r="M247" s="46"/>
    </row>
    <row r="248" spans="1:13">
      <c r="A248" s="52"/>
      <c r="B248" s="53"/>
      <c r="C248" s="39"/>
      <c r="D248" s="53"/>
      <c r="E248" s="46"/>
      <c r="J248" s="46"/>
      <c r="K248" s="46"/>
      <c r="M248" s="46"/>
    </row>
    <row r="249" spans="1:13">
      <c r="A249" s="52"/>
      <c r="B249" s="53"/>
      <c r="C249" s="39"/>
      <c r="D249" s="53"/>
      <c r="E249" s="46"/>
      <c r="J249" s="46"/>
      <c r="K249" s="46"/>
      <c r="M249" s="46"/>
    </row>
    <row r="250" spans="1:13">
      <c r="A250" s="52"/>
      <c r="B250" s="53"/>
      <c r="C250" s="39"/>
      <c r="D250" s="53"/>
      <c r="E250" s="46"/>
      <c r="J250" s="46"/>
      <c r="K250" s="46"/>
      <c r="M250" s="46"/>
    </row>
    <row r="251" spans="1:13">
      <c r="A251" s="52"/>
      <c r="B251" s="53"/>
      <c r="C251" s="39"/>
      <c r="D251" s="53"/>
      <c r="E251" s="46"/>
      <c r="J251" s="46"/>
      <c r="K251" s="46"/>
      <c r="M251" s="46"/>
    </row>
    <row r="252" spans="1:13">
      <c r="A252" s="52"/>
      <c r="B252" s="53"/>
      <c r="C252" s="39"/>
      <c r="D252" s="53"/>
      <c r="E252" s="46"/>
      <c r="J252" s="46"/>
      <c r="K252" s="46"/>
      <c r="M252" s="46"/>
    </row>
    <row r="253" spans="1:13">
      <c r="A253" s="52"/>
      <c r="B253" s="53"/>
      <c r="C253" s="39"/>
      <c r="D253" s="53"/>
      <c r="E253" s="46"/>
      <c r="J253" s="46"/>
      <c r="K253" s="46"/>
      <c r="M253" s="46"/>
    </row>
    <row r="254" spans="1:13">
      <c r="A254" s="52"/>
      <c r="B254" s="53"/>
      <c r="C254" s="39"/>
      <c r="D254" s="53"/>
      <c r="E254" s="46"/>
      <c r="J254" s="46"/>
      <c r="K254" s="46"/>
      <c r="M254" s="46"/>
    </row>
    <row r="255" spans="1:13">
      <c r="A255" s="52"/>
      <c r="B255" s="53"/>
      <c r="C255" s="39"/>
      <c r="D255" s="53"/>
      <c r="E255" s="46"/>
      <c r="J255" s="46"/>
      <c r="K255" s="46"/>
      <c r="M255" s="46"/>
    </row>
    <row r="256" spans="1:13">
      <c r="A256" s="52"/>
      <c r="B256" s="53"/>
      <c r="C256" s="39"/>
      <c r="D256" s="53"/>
      <c r="E256" s="46"/>
      <c r="J256" s="46"/>
      <c r="K256" s="46"/>
      <c r="M256" s="46"/>
    </row>
    <row r="257" spans="1:13">
      <c r="A257" s="52"/>
      <c r="B257" s="53"/>
      <c r="C257" s="39"/>
      <c r="D257" s="53"/>
      <c r="E257" s="46"/>
      <c r="J257" s="46"/>
      <c r="K257" s="46"/>
      <c r="M257" s="46"/>
    </row>
    <row r="258" spans="1:13">
      <c r="A258" s="52"/>
      <c r="B258" s="53"/>
      <c r="C258" s="39"/>
      <c r="D258" s="53"/>
      <c r="E258" s="46"/>
      <c r="J258" s="46"/>
      <c r="K258" s="46"/>
      <c r="M258" s="46"/>
    </row>
    <row r="259" spans="1:13">
      <c r="A259" s="52"/>
      <c r="B259" s="53"/>
      <c r="C259" s="39"/>
      <c r="D259" s="53"/>
      <c r="E259" s="46"/>
      <c r="J259" s="46"/>
      <c r="K259" s="46"/>
      <c r="M259" s="46"/>
    </row>
    <row r="260" spans="1:13">
      <c r="A260" s="52"/>
      <c r="B260" s="53"/>
      <c r="C260" s="39"/>
      <c r="D260" s="53"/>
      <c r="E260" s="46"/>
      <c r="J260" s="46"/>
      <c r="K260" s="46"/>
      <c r="M260" s="46"/>
    </row>
    <row r="261" spans="1:13">
      <c r="A261" s="52"/>
      <c r="B261" s="53"/>
      <c r="C261" s="39"/>
      <c r="D261" s="53"/>
      <c r="E261" s="46"/>
      <c r="J261" s="46"/>
      <c r="K261" s="46"/>
      <c r="M261" s="46"/>
    </row>
    <row r="262" spans="1:13">
      <c r="A262" s="52"/>
      <c r="B262" s="53"/>
      <c r="C262" s="39"/>
      <c r="D262" s="53"/>
      <c r="E262" s="46"/>
      <c r="J262" s="46"/>
      <c r="K262" s="46"/>
      <c r="M262" s="46"/>
    </row>
    <row r="263" spans="1:13">
      <c r="A263" s="52"/>
      <c r="B263" s="53"/>
      <c r="C263" s="39"/>
      <c r="D263" s="53"/>
      <c r="E263" s="46"/>
      <c r="J263" s="46"/>
      <c r="K263" s="46"/>
      <c r="M263" s="46"/>
    </row>
    <row r="264" spans="1:13">
      <c r="A264" s="52"/>
      <c r="B264" s="53"/>
      <c r="C264" s="39"/>
      <c r="D264" s="53"/>
      <c r="E264" s="46"/>
      <c r="J264" s="46"/>
      <c r="K264" s="46"/>
      <c r="M264" s="46"/>
    </row>
    <row r="265" spans="1:13">
      <c r="A265" s="52"/>
      <c r="B265" s="53"/>
      <c r="C265" s="39"/>
      <c r="D265" s="53"/>
      <c r="E265" s="46"/>
      <c r="J265" s="46"/>
      <c r="K265" s="46"/>
      <c r="M265" s="46"/>
    </row>
    <row r="266" spans="1:13">
      <c r="A266" s="52"/>
      <c r="B266" s="53"/>
      <c r="C266" s="39"/>
      <c r="D266" s="53"/>
      <c r="E266" s="46"/>
      <c r="J266" s="46"/>
      <c r="K266" s="46"/>
      <c r="M266" s="46"/>
    </row>
    <row r="267" spans="1:13">
      <c r="A267" s="52"/>
      <c r="B267" s="53"/>
      <c r="C267" s="39"/>
      <c r="D267" s="53"/>
      <c r="E267" s="46"/>
      <c r="J267" s="46"/>
      <c r="K267" s="46"/>
      <c r="M267" s="46"/>
    </row>
    <row r="268" spans="1:13">
      <c r="A268" s="52"/>
      <c r="B268" s="53"/>
      <c r="C268" s="39"/>
      <c r="D268" s="53"/>
      <c r="E268" s="46"/>
      <c r="J268" s="46"/>
      <c r="K268" s="46"/>
      <c r="M268" s="46"/>
    </row>
    <row r="269" spans="1:13">
      <c r="A269" s="52"/>
      <c r="B269" s="53"/>
      <c r="C269" s="39"/>
      <c r="D269" s="53"/>
      <c r="E269" s="46"/>
      <c r="J269" s="46"/>
      <c r="K269" s="46"/>
      <c r="M269" s="46"/>
    </row>
    <row r="270" spans="1:13">
      <c r="A270" s="52"/>
      <c r="B270" s="53"/>
      <c r="C270" s="39"/>
      <c r="D270" s="53"/>
    </row>
    <row r="271" spans="1:13">
      <c r="A271" s="52"/>
      <c r="B271" s="53"/>
      <c r="C271" s="39"/>
      <c r="D271" s="53"/>
    </row>
    <row r="272" spans="1:13">
      <c r="A272" s="52"/>
      <c r="B272" s="53"/>
      <c r="C272" s="39"/>
      <c r="D272" s="53"/>
    </row>
    <row r="273" spans="1:4">
      <c r="A273" s="52"/>
      <c r="B273" s="53"/>
      <c r="C273" s="39"/>
      <c r="D273" s="53"/>
    </row>
    <row r="274" spans="1:4">
      <c r="A274" s="52"/>
      <c r="B274" s="53"/>
      <c r="C274" s="39"/>
      <c r="D274" s="53"/>
    </row>
    <row r="275" spans="1:4">
      <c r="A275" s="52"/>
      <c r="B275" s="53"/>
      <c r="C275" s="39"/>
      <c r="D275" s="53"/>
    </row>
    <row r="276" spans="1:4">
      <c r="A276" s="52"/>
      <c r="B276" s="53"/>
      <c r="C276" s="39"/>
      <c r="D276" s="53"/>
    </row>
    <row r="277" spans="1:4">
      <c r="A277" s="52"/>
      <c r="B277" s="53"/>
      <c r="C277" s="39"/>
      <c r="D277" s="53"/>
    </row>
    <row r="278" spans="1:4">
      <c r="A278" s="52"/>
      <c r="B278" s="53"/>
      <c r="C278" s="39"/>
      <c r="D278" s="53"/>
    </row>
    <row r="279" spans="1:4">
      <c r="A279" s="52"/>
      <c r="B279" s="53"/>
      <c r="C279" s="39"/>
      <c r="D279" s="53"/>
    </row>
    <row r="280" spans="1:4">
      <c r="A280" s="52"/>
      <c r="B280" s="53"/>
      <c r="C280" s="39"/>
      <c r="D280" s="53"/>
    </row>
    <row r="281" spans="1:4">
      <c r="A281" s="52"/>
      <c r="B281" s="53"/>
      <c r="C281" s="39"/>
      <c r="D281" s="53"/>
    </row>
    <row r="282" spans="1:4">
      <c r="A282" s="52"/>
      <c r="B282" s="53"/>
      <c r="C282" s="39"/>
      <c r="D282" s="53"/>
    </row>
    <row r="283" spans="1:4">
      <c r="A283" s="52"/>
      <c r="B283" s="53"/>
      <c r="C283" s="39"/>
      <c r="D283" s="53"/>
    </row>
    <row r="284" spans="1:4">
      <c r="A284" s="52"/>
      <c r="B284" s="53"/>
      <c r="C284" s="39"/>
      <c r="D284" s="53"/>
    </row>
    <row r="285" spans="1:4">
      <c r="A285" s="52"/>
      <c r="B285" s="53"/>
      <c r="C285" s="39"/>
      <c r="D285" s="53"/>
    </row>
    <row r="286" spans="1:4">
      <c r="A286" s="52"/>
      <c r="B286" s="53"/>
      <c r="C286" s="39"/>
      <c r="D286" s="53"/>
    </row>
    <row r="287" spans="1:4">
      <c r="A287" s="52"/>
      <c r="B287" s="53"/>
      <c r="C287" s="39"/>
      <c r="D287" s="53"/>
    </row>
    <row r="288" spans="1:4">
      <c r="A288" s="52"/>
      <c r="B288" s="53"/>
      <c r="C288" s="39"/>
      <c r="D288" s="53"/>
    </row>
    <row r="289" spans="1:4">
      <c r="A289" s="52"/>
      <c r="B289" s="53"/>
      <c r="C289" s="39"/>
      <c r="D289" s="53"/>
    </row>
    <row r="290" spans="1:4">
      <c r="A290" s="52"/>
      <c r="B290" s="53"/>
      <c r="C290" s="39"/>
      <c r="D290" s="53"/>
    </row>
    <row r="291" spans="1:4">
      <c r="A291" s="52"/>
      <c r="B291" s="53"/>
      <c r="C291" s="39"/>
      <c r="D291" s="53"/>
    </row>
    <row r="292" spans="1:4">
      <c r="A292" s="52"/>
      <c r="B292" s="53"/>
      <c r="C292" s="39"/>
      <c r="D292" s="53"/>
    </row>
    <row r="293" spans="1:4">
      <c r="A293" s="52"/>
      <c r="B293" s="53"/>
      <c r="C293" s="39"/>
      <c r="D293" s="53"/>
    </row>
    <row r="294" spans="1:4">
      <c r="A294" s="52"/>
      <c r="B294" s="53"/>
      <c r="C294" s="39"/>
      <c r="D294" s="53"/>
    </row>
    <row r="295" spans="1:4">
      <c r="A295" s="52"/>
      <c r="B295" s="53"/>
      <c r="C295" s="39"/>
      <c r="D295" s="53"/>
    </row>
    <row r="296" spans="1:4">
      <c r="A296" s="52"/>
      <c r="B296" s="53"/>
      <c r="C296" s="39"/>
      <c r="D296" s="53"/>
    </row>
    <row r="297" spans="1:4">
      <c r="A297" s="52"/>
      <c r="B297" s="53"/>
      <c r="C297" s="39"/>
      <c r="D297" s="53"/>
    </row>
    <row r="298" spans="1:4">
      <c r="A298" s="52"/>
      <c r="B298" s="53"/>
      <c r="C298" s="39"/>
      <c r="D298" s="53"/>
    </row>
    <row r="299" spans="1:4">
      <c r="A299" s="52"/>
      <c r="B299" s="53"/>
      <c r="C299" s="39"/>
      <c r="D299" s="53"/>
    </row>
    <row r="300" spans="1:4">
      <c r="A300" s="52"/>
      <c r="B300" s="53"/>
      <c r="C300" s="39"/>
      <c r="D300" s="53"/>
    </row>
    <row r="301" spans="1:4">
      <c r="A301" s="52"/>
      <c r="B301" s="53"/>
      <c r="C301" s="52"/>
      <c r="D301" s="53"/>
    </row>
    <row r="302" spans="1:4">
      <c r="A302" s="52"/>
      <c r="B302" s="53"/>
      <c r="C302" s="52"/>
      <c r="D302" s="53"/>
    </row>
    <row r="303" spans="1:4">
      <c r="A303" s="52"/>
      <c r="B303" s="53"/>
      <c r="C303" s="52"/>
      <c r="D303" s="53"/>
    </row>
    <row r="304" spans="1:4">
      <c r="A304" s="52"/>
      <c r="B304" s="53"/>
      <c r="C304" s="52"/>
      <c r="D304" s="53"/>
    </row>
    <row r="305" spans="1:4">
      <c r="A305" s="52"/>
      <c r="B305" s="53"/>
      <c r="C305" s="52"/>
      <c r="D305" s="53"/>
    </row>
    <row r="306" spans="1:4">
      <c r="A306" s="52"/>
      <c r="B306" s="53"/>
      <c r="C306" s="52"/>
      <c r="D306" s="53"/>
    </row>
    <row r="307" spans="1:4">
      <c r="A307" s="52"/>
      <c r="B307" s="53"/>
      <c r="C307" s="52"/>
      <c r="D307" s="53"/>
    </row>
    <row r="308" spans="1:4">
      <c r="A308" s="52"/>
      <c r="B308" s="53"/>
      <c r="C308" s="52"/>
      <c r="D308" s="53"/>
    </row>
    <row r="309" spans="1:4">
      <c r="A309" s="52"/>
      <c r="B309" s="53"/>
      <c r="C309" s="52"/>
      <c r="D309" s="53"/>
    </row>
    <row r="310" spans="1:4">
      <c r="A310" s="52"/>
      <c r="B310" s="53"/>
      <c r="C310" s="52"/>
      <c r="D310" s="53"/>
    </row>
    <row r="311" spans="1:4">
      <c r="A311" s="52"/>
      <c r="B311" s="53"/>
      <c r="C311" s="52"/>
      <c r="D311" s="53"/>
    </row>
    <row r="312" spans="1:4">
      <c r="A312" s="52"/>
      <c r="B312" s="53"/>
      <c r="C312" s="52"/>
      <c r="D312" s="53"/>
    </row>
    <row r="313" spans="1:4">
      <c r="A313" s="52"/>
      <c r="B313" s="53"/>
      <c r="C313" s="52"/>
      <c r="D313" s="53"/>
    </row>
    <row r="314" spans="1:4">
      <c r="A314" s="52"/>
      <c r="B314" s="53"/>
      <c r="C314" s="52"/>
      <c r="D314" s="53"/>
    </row>
    <row r="315" spans="1:4">
      <c r="A315" s="52"/>
      <c r="B315" s="53"/>
      <c r="C315" s="52"/>
      <c r="D315" s="53"/>
    </row>
    <row r="316" spans="1:4">
      <c r="A316" s="52"/>
      <c r="B316" s="53"/>
      <c r="C316" s="52"/>
      <c r="D316" s="53"/>
    </row>
    <row r="317" spans="1:4">
      <c r="A317" s="52"/>
      <c r="B317" s="53"/>
      <c r="C317" s="52"/>
      <c r="D317" s="53"/>
    </row>
    <row r="318" spans="1:4">
      <c r="A318" s="52"/>
      <c r="B318" s="53"/>
      <c r="C318" s="52"/>
      <c r="D318" s="53"/>
    </row>
    <row r="319" spans="1:4">
      <c r="A319" s="52"/>
      <c r="B319" s="53"/>
      <c r="C319" s="52"/>
      <c r="D319" s="53"/>
    </row>
    <row r="320" spans="1:4">
      <c r="A320" s="52"/>
      <c r="B320" s="53"/>
      <c r="C320" s="52"/>
      <c r="D320" s="53"/>
    </row>
    <row r="321" spans="1:4">
      <c r="A321" s="52"/>
      <c r="B321" s="53"/>
      <c r="C321" s="52"/>
      <c r="D321" s="53"/>
    </row>
    <row r="322" spans="1:4">
      <c r="A322" s="52"/>
      <c r="B322" s="53"/>
      <c r="C322" s="52"/>
      <c r="D322" s="53"/>
    </row>
    <row r="323" spans="1:4">
      <c r="A323" s="52"/>
      <c r="B323" s="53"/>
      <c r="C323" s="52"/>
      <c r="D323" s="53"/>
    </row>
    <row r="324" spans="1:4">
      <c r="A324" s="52"/>
      <c r="B324" s="53"/>
      <c r="C324" s="52"/>
      <c r="D324" s="53"/>
    </row>
    <row r="325" spans="1:4">
      <c r="A325" s="52"/>
      <c r="B325" s="53"/>
      <c r="C325" s="52"/>
      <c r="D325" s="53"/>
    </row>
    <row r="326" spans="1:4">
      <c r="A326" s="52"/>
      <c r="B326" s="53"/>
      <c r="C326" s="52"/>
      <c r="D326" s="53"/>
    </row>
    <row r="327" spans="1:4">
      <c r="A327" s="52"/>
      <c r="B327" s="53"/>
      <c r="C327" s="52"/>
      <c r="D327" s="53"/>
    </row>
    <row r="328" spans="1:4">
      <c r="A328" s="52"/>
      <c r="B328" s="53"/>
      <c r="C328" s="52"/>
      <c r="D328" s="53"/>
    </row>
    <row r="329" spans="1:4">
      <c r="A329" s="52"/>
      <c r="B329" s="53"/>
      <c r="C329" s="52"/>
      <c r="D329" s="53"/>
    </row>
    <row r="330" spans="1:4">
      <c r="A330" s="52"/>
      <c r="B330" s="53"/>
      <c r="C330" s="52"/>
      <c r="D330" s="53"/>
    </row>
    <row r="331" spans="1:4">
      <c r="A331" s="52"/>
      <c r="B331" s="53"/>
      <c r="C331" s="52"/>
      <c r="D331" s="53"/>
    </row>
    <row r="332" spans="1:4">
      <c r="A332" s="52"/>
      <c r="B332" s="53"/>
      <c r="C332" s="52"/>
      <c r="D332" s="53"/>
    </row>
    <row r="333" spans="1:4">
      <c r="A333" s="52"/>
      <c r="B333" s="53"/>
      <c r="C333" s="52"/>
      <c r="D333" s="53"/>
    </row>
    <row r="334" spans="1:4">
      <c r="A334" s="52"/>
      <c r="B334" s="53"/>
      <c r="C334" s="52"/>
      <c r="D334" s="53"/>
    </row>
    <row r="335" spans="1:4">
      <c r="A335" s="52"/>
      <c r="B335" s="53"/>
      <c r="C335" s="52"/>
      <c r="D335" s="53"/>
    </row>
    <row r="336" spans="1:4">
      <c r="A336" s="52"/>
      <c r="B336" s="53"/>
      <c r="C336" s="52"/>
      <c r="D336" s="53"/>
    </row>
    <row r="337" spans="1:4">
      <c r="A337" s="52"/>
      <c r="B337" s="53"/>
      <c r="C337" s="52"/>
      <c r="D337" s="53"/>
    </row>
    <row r="338" spans="1:4">
      <c r="A338" s="52"/>
      <c r="B338" s="53"/>
      <c r="C338" s="52"/>
      <c r="D338" s="53"/>
    </row>
    <row r="339" spans="1:4">
      <c r="A339" s="52"/>
      <c r="B339" s="53"/>
      <c r="C339" s="52"/>
      <c r="D339" s="53"/>
    </row>
    <row r="340" spans="1:4">
      <c r="A340" s="52"/>
      <c r="B340" s="53"/>
      <c r="C340" s="52"/>
      <c r="D340" s="53"/>
    </row>
    <row r="341" spans="1:4">
      <c r="A341" s="52"/>
      <c r="B341" s="53"/>
      <c r="C341" s="52"/>
      <c r="D341" s="53"/>
    </row>
    <row r="342" spans="1:4">
      <c r="A342" s="52"/>
      <c r="B342" s="53"/>
      <c r="C342" s="52"/>
      <c r="D342" s="53"/>
    </row>
    <row r="343" spans="1:4">
      <c r="A343" s="52"/>
      <c r="B343" s="53"/>
      <c r="C343" s="52"/>
      <c r="D343" s="53"/>
    </row>
    <row r="344" spans="1:4">
      <c r="A344" s="52"/>
      <c r="B344" s="53"/>
      <c r="C344" s="52"/>
      <c r="D344" s="53"/>
    </row>
    <row r="345" spans="1:4">
      <c r="A345" s="52"/>
      <c r="B345" s="53"/>
      <c r="C345" s="52"/>
      <c r="D345" s="53"/>
    </row>
    <row r="346" spans="1:4">
      <c r="A346" s="52"/>
      <c r="B346" s="53"/>
      <c r="C346" s="52"/>
      <c r="D346" s="53"/>
    </row>
    <row r="347" spans="1:4">
      <c r="A347" s="52"/>
      <c r="B347" s="53"/>
      <c r="C347" s="52"/>
      <c r="D347" s="53"/>
    </row>
    <row r="348" spans="1:4">
      <c r="A348" s="52"/>
      <c r="B348" s="53"/>
      <c r="C348" s="52"/>
      <c r="D348" s="53"/>
    </row>
    <row r="349" spans="1:4">
      <c r="A349" s="52"/>
      <c r="B349" s="53"/>
      <c r="C349" s="52"/>
      <c r="D349" s="53"/>
    </row>
    <row r="350" spans="1:4">
      <c r="A350" s="52"/>
      <c r="B350" s="53"/>
      <c r="C350" s="52"/>
      <c r="D350" s="53"/>
    </row>
    <row r="351" spans="1:4">
      <c r="A351" s="52"/>
      <c r="B351" s="53"/>
      <c r="C351" s="52"/>
      <c r="D351" s="53"/>
    </row>
    <row r="352" spans="1:4">
      <c r="A352" s="52"/>
      <c r="B352" s="53"/>
      <c r="C352" s="52"/>
      <c r="D352" s="53"/>
    </row>
    <row r="353" spans="1:4">
      <c r="A353" s="52"/>
      <c r="B353" s="53"/>
      <c r="C353" s="52"/>
      <c r="D353" s="53"/>
    </row>
    <row r="354" spans="1:4">
      <c r="A354" s="52"/>
      <c r="B354" s="53"/>
      <c r="C354" s="52"/>
      <c r="D354" s="53"/>
    </row>
    <row r="355" spans="1:4">
      <c r="A355" s="52"/>
      <c r="B355" s="53"/>
      <c r="C355" s="52"/>
      <c r="D355" s="53"/>
    </row>
    <row r="356" spans="1:4">
      <c r="A356" s="52"/>
      <c r="B356" s="53"/>
      <c r="C356" s="52"/>
      <c r="D356" s="53"/>
    </row>
    <row r="357" spans="1:4">
      <c r="A357" s="52"/>
      <c r="B357" s="53"/>
      <c r="C357" s="52"/>
      <c r="D357" s="53"/>
    </row>
    <row r="358" spans="1:4">
      <c r="A358" s="52"/>
      <c r="B358" s="53"/>
      <c r="C358" s="52"/>
      <c r="D358" s="53"/>
    </row>
    <row r="359" spans="1:4">
      <c r="A359" s="52"/>
      <c r="B359" s="53"/>
      <c r="C359" s="52"/>
      <c r="D359" s="53"/>
    </row>
    <row r="360" spans="1:4">
      <c r="A360" s="52"/>
      <c r="B360" s="53"/>
      <c r="C360" s="52"/>
      <c r="D360" s="53"/>
    </row>
    <row r="361" spans="1:4">
      <c r="A361" s="52"/>
      <c r="B361" s="53"/>
      <c r="C361" s="52"/>
      <c r="D361" s="53"/>
    </row>
    <row r="362" spans="1:4">
      <c r="A362" s="52"/>
      <c r="B362" s="53"/>
      <c r="C362" s="52"/>
      <c r="D362" s="53"/>
    </row>
    <row r="363" spans="1:4">
      <c r="A363" s="52"/>
      <c r="B363" s="53"/>
      <c r="C363" s="52"/>
      <c r="D363" s="53"/>
    </row>
    <row r="364" spans="1:4">
      <c r="A364" s="52"/>
      <c r="B364" s="53"/>
      <c r="C364" s="52"/>
      <c r="D364" s="53"/>
    </row>
    <row r="365" spans="1:4">
      <c r="A365" s="52"/>
      <c r="B365" s="53"/>
      <c r="C365" s="52"/>
      <c r="D365" s="53"/>
    </row>
    <row r="366" spans="1:4">
      <c r="A366" s="52"/>
      <c r="B366" s="53"/>
      <c r="C366" s="52"/>
      <c r="D366" s="53"/>
    </row>
    <row r="367" spans="1:4">
      <c r="A367" s="52"/>
      <c r="B367" s="53"/>
      <c r="C367" s="52"/>
      <c r="D367" s="53"/>
    </row>
    <row r="368" spans="1:4">
      <c r="A368" s="52"/>
      <c r="B368" s="53"/>
      <c r="C368" s="52"/>
      <c r="D368" s="53"/>
    </row>
    <row r="369" spans="1:4">
      <c r="A369" s="52"/>
      <c r="B369" s="53"/>
      <c r="C369" s="52"/>
      <c r="D369" s="53"/>
    </row>
    <row r="370" spans="1:4">
      <c r="A370" s="52"/>
      <c r="B370" s="53"/>
      <c r="C370" s="52"/>
      <c r="D370" s="53"/>
    </row>
    <row r="371" spans="1:4">
      <c r="A371" s="52"/>
      <c r="B371" s="53"/>
      <c r="C371" s="52"/>
      <c r="D371" s="53"/>
    </row>
    <row r="372" spans="1:4">
      <c r="A372" s="52"/>
      <c r="B372" s="53"/>
      <c r="C372" s="52"/>
      <c r="D372" s="53"/>
    </row>
    <row r="373" spans="1:4">
      <c r="A373" s="52"/>
      <c r="B373" s="53"/>
      <c r="C373" s="52"/>
      <c r="D373" s="53"/>
    </row>
    <row r="374" spans="1:4">
      <c r="A374" s="52"/>
      <c r="B374" s="53"/>
      <c r="C374" s="52"/>
      <c r="D374" s="53"/>
    </row>
    <row r="375" spans="1:4">
      <c r="A375" s="52"/>
      <c r="B375" s="53"/>
      <c r="C375" s="52"/>
      <c r="D375" s="53"/>
    </row>
    <row r="376" spans="1:4">
      <c r="A376" s="52"/>
      <c r="B376" s="53"/>
      <c r="C376" s="52"/>
      <c r="D376" s="53"/>
    </row>
    <row r="377" spans="1:4">
      <c r="A377" s="52"/>
      <c r="B377" s="53"/>
      <c r="C377" s="52"/>
      <c r="D377" s="53"/>
    </row>
    <row r="378" spans="1:4">
      <c r="A378" s="52"/>
      <c r="B378" s="53"/>
      <c r="C378" s="52"/>
      <c r="D378" s="53"/>
    </row>
    <row r="379" spans="1:4">
      <c r="A379" s="52"/>
      <c r="B379" s="53"/>
      <c r="C379" s="52"/>
      <c r="D379" s="53"/>
    </row>
    <row r="380" spans="1:4">
      <c r="A380" s="52"/>
      <c r="B380" s="53"/>
      <c r="C380" s="52"/>
      <c r="D380" s="53"/>
    </row>
    <row r="381" spans="1:4">
      <c r="A381" s="52"/>
      <c r="B381" s="53"/>
      <c r="C381" s="52"/>
      <c r="D381" s="53"/>
    </row>
    <row r="382" spans="1:4">
      <c r="A382" s="52"/>
      <c r="B382" s="53"/>
      <c r="C382" s="52"/>
      <c r="D382" s="53"/>
    </row>
    <row r="383" spans="1:4">
      <c r="A383" s="52"/>
      <c r="B383" s="53"/>
      <c r="C383" s="52"/>
      <c r="D383" s="53"/>
    </row>
    <row r="384" spans="1:4">
      <c r="A384" s="52"/>
      <c r="B384" s="53"/>
      <c r="C384" s="52"/>
      <c r="D384" s="53"/>
    </row>
    <row r="385" spans="1:4">
      <c r="A385" s="52"/>
      <c r="B385" s="53"/>
      <c r="C385" s="52"/>
      <c r="D385" s="53"/>
    </row>
    <row r="386" spans="1:4">
      <c r="A386" s="52"/>
      <c r="B386" s="53"/>
      <c r="C386" s="52"/>
      <c r="D386" s="53"/>
    </row>
    <row r="387" spans="1:4">
      <c r="A387" s="52"/>
      <c r="B387" s="53"/>
      <c r="C387" s="52"/>
      <c r="D387" s="53"/>
    </row>
    <row r="388" spans="1:4">
      <c r="A388" s="52"/>
      <c r="B388" s="53"/>
      <c r="C388" s="52"/>
      <c r="D388" s="53"/>
    </row>
    <row r="389" spans="1:4">
      <c r="A389" s="52"/>
      <c r="B389" s="53"/>
      <c r="C389" s="52"/>
      <c r="D389" s="53"/>
    </row>
    <row r="390" spans="1:4">
      <c r="A390" s="52"/>
      <c r="B390" s="53"/>
      <c r="C390" s="52"/>
      <c r="D390" s="53"/>
    </row>
    <row r="391" spans="1:4">
      <c r="A391" s="52"/>
      <c r="B391" s="53"/>
      <c r="C391" s="52"/>
      <c r="D391" s="53"/>
    </row>
    <row r="392" spans="1:4">
      <c r="A392" s="52"/>
      <c r="B392" s="53"/>
      <c r="C392" s="52"/>
      <c r="D392" s="53"/>
    </row>
    <row r="393" spans="1:4">
      <c r="A393" s="52"/>
      <c r="B393" s="53"/>
      <c r="C393" s="52"/>
      <c r="D393" s="53"/>
    </row>
    <row r="394" spans="1:4">
      <c r="A394" s="52"/>
      <c r="B394" s="53"/>
      <c r="C394" s="52"/>
      <c r="D394" s="53"/>
    </row>
    <row r="395" spans="1:4">
      <c r="A395" s="52"/>
      <c r="B395" s="53"/>
      <c r="C395" s="52"/>
      <c r="D395" s="53"/>
    </row>
    <row r="396" spans="1:4">
      <c r="A396" s="52"/>
      <c r="B396" s="53"/>
      <c r="C396" s="52"/>
      <c r="D396" s="53"/>
    </row>
    <row r="397" spans="1:4">
      <c r="A397" s="52"/>
      <c r="B397" s="53"/>
      <c r="C397" s="52"/>
      <c r="D397" s="53"/>
    </row>
    <row r="398" spans="1:4">
      <c r="A398" s="52"/>
      <c r="B398" s="53"/>
      <c r="C398" s="52"/>
      <c r="D398" s="53"/>
    </row>
    <row r="399" spans="1:4">
      <c r="A399" s="52"/>
      <c r="B399" s="53"/>
      <c r="C399" s="52"/>
      <c r="D399" s="53"/>
    </row>
    <row r="400" spans="1:4">
      <c r="A400" s="52"/>
      <c r="B400" s="53"/>
      <c r="C400" s="52"/>
      <c r="D400" s="53"/>
    </row>
    <row r="401" spans="1:4">
      <c r="A401" s="52"/>
      <c r="B401" s="53"/>
      <c r="C401" s="52"/>
      <c r="D401" s="53"/>
    </row>
    <row r="402" spans="1:4">
      <c r="A402" s="52"/>
      <c r="B402" s="53"/>
      <c r="C402" s="52"/>
      <c r="D402" s="53"/>
    </row>
    <row r="403" spans="1:4">
      <c r="A403" s="52"/>
      <c r="B403" s="53"/>
      <c r="C403" s="52"/>
      <c r="D403" s="53"/>
    </row>
    <row r="404" spans="1:4">
      <c r="A404" s="52"/>
      <c r="B404" s="53"/>
      <c r="C404" s="52"/>
      <c r="D404" s="53"/>
    </row>
    <row r="405" spans="1:4">
      <c r="A405" s="52"/>
      <c r="B405" s="53"/>
      <c r="C405" s="52"/>
      <c r="D405" s="53"/>
    </row>
    <row r="406" spans="1:4">
      <c r="A406" s="52"/>
      <c r="B406" s="53"/>
      <c r="C406" s="52"/>
      <c r="D406" s="53"/>
    </row>
    <row r="407" spans="1:4">
      <c r="A407" s="52"/>
      <c r="B407" s="53"/>
      <c r="C407" s="52"/>
      <c r="D407" s="53"/>
    </row>
    <row r="408" spans="1:4">
      <c r="A408" s="52"/>
      <c r="B408" s="53"/>
      <c r="C408" s="52"/>
      <c r="D408" s="53"/>
    </row>
    <row r="409" spans="1:4">
      <c r="A409" s="52"/>
      <c r="B409" s="53"/>
      <c r="C409" s="52"/>
      <c r="D409" s="53"/>
    </row>
    <row r="410" spans="1:4">
      <c r="A410" s="52"/>
      <c r="B410" s="53"/>
      <c r="C410" s="52"/>
      <c r="D410" s="53"/>
    </row>
    <row r="411" spans="1:4">
      <c r="A411" s="52"/>
      <c r="B411" s="53"/>
      <c r="C411" s="52"/>
      <c r="D411" s="53"/>
    </row>
    <row r="412" spans="1:4">
      <c r="A412" s="52"/>
      <c r="B412" s="53"/>
      <c r="C412" s="52"/>
      <c r="D412" s="53"/>
    </row>
    <row r="413" spans="1:4">
      <c r="A413" s="52"/>
      <c r="B413" s="53"/>
      <c r="C413" s="52"/>
      <c r="D413" s="53"/>
    </row>
    <row r="414" spans="1:4">
      <c r="A414" s="52"/>
      <c r="B414" s="53"/>
      <c r="C414" s="52"/>
      <c r="D414" s="53"/>
    </row>
    <row r="415" spans="1:4">
      <c r="A415" s="52"/>
      <c r="B415" s="53"/>
      <c r="C415" s="52"/>
      <c r="D415" s="53"/>
    </row>
    <row r="416" spans="1:4">
      <c r="A416" s="52"/>
      <c r="B416" s="53"/>
      <c r="C416" s="52"/>
      <c r="D416" s="53"/>
    </row>
    <row r="417" spans="1:4">
      <c r="A417" s="52"/>
      <c r="B417" s="53"/>
      <c r="C417" s="52"/>
      <c r="D417" s="53"/>
    </row>
    <row r="418" spans="1:4">
      <c r="A418" s="52"/>
      <c r="B418" s="53"/>
      <c r="C418" s="52"/>
      <c r="D418" s="53"/>
    </row>
    <row r="419" spans="1:4">
      <c r="A419" s="52"/>
      <c r="B419" s="53"/>
      <c r="C419" s="52"/>
      <c r="D419" s="53"/>
    </row>
    <row r="420" spans="1:4">
      <c r="A420" s="52"/>
      <c r="B420" s="53"/>
      <c r="C420" s="52"/>
      <c r="D420" s="53"/>
    </row>
    <row r="421" spans="1:4">
      <c r="A421" s="52"/>
      <c r="B421" s="53"/>
      <c r="C421" s="52"/>
      <c r="D421" s="53"/>
    </row>
    <row r="422" spans="1:4">
      <c r="A422" s="52"/>
      <c r="B422" s="53"/>
      <c r="C422" s="52"/>
      <c r="D422" s="53"/>
    </row>
    <row r="423" spans="1:4">
      <c r="A423" s="52"/>
      <c r="B423" s="53"/>
      <c r="C423" s="52"/>
      <c r="D423" s="53"/>
    </row>
    <row r="424" spans="1:4">
      <c r="A424" s="52"/>
      <c r="B424" s="53"/>
      <c r="C424" s="52"/>
      <c r="D424" s="53"/>
    </row>
    <row r="425" spans="1:4">
      <c r="A425" s="52"/>
      <c r="B425" s="53"/>
      <c r="C425" s="52"/>
      <c r="D425" s="53"/>
    </row>
    <row r="426" spans="1:4">
      <c r="A426" s="52"/>
      <c r="B426" s="53"/>
      <c r="C426" s="52"/>
      <c r="D426" s="53"/>
    </row>
    <row r="427" spans="1:4">
      <c r="A427" s="52"/>
      <c r="B427" s="53"/>
      <c r="C427" s="52"/>
      <c r="D427" s="53"/>
    </row>
    <row r="428" spans="1:4">
      <c r="A428" s="52"/>
      <c r="B428" s="53"/>
      <c r="C428" s="52"/>
      <c r="D428" s="53"/>
    </row>
    <row r="429" spans="1:4">
      <c r="A429" s="52"/>
      <c r="B429" s="53"/>
      <c r="C429" s="52"/>
      <c r="D429" s="53"/>
    </row>
    <row r="430" spans="1:4">
      <c r="A430" s="52"/>
      <c r="B430" s="53"/>
      <c r="C430" s="52"/>
      <c r="D430" s="53"/>
    </row>
    <row r="431" spans="1:4">
      <c r="A431" s="52"/>
      <c r="B431" s="53"/>
      <c r="C431" s="52"/>
      <c r="D431" s="53"/>
    </row>
    <row r="432" spans="1:4">
      <c r="A432" s="52"/>
      <c r="B432" s="53"/>
      <c r="C432" s="52"/>
      <c r="D432" s="53"/>
    </row>
    <row r="433" spans="1:4">
      <c r="A433" s="52"/>
      <c r="B433" s="53"/>
      <c r="C433" s="52"/>
      <c r="D433" s="53"/>
    </row>
    <row r="434" spans="1:4">
      <c r="A434" s="52"/>
      <c r="B434" s="53"/>
      <c r="C434" s="52"/>
      <c r="D434" s="53"/>
    </row>
    <row r="435" spans="1:4">
      <c r="A435" s="52"/>
      <c r="B435" s="53"/>
      <c r="C435" s="52"/>
      <c r="D435" s="53"/>
    </row>
    <row r="436" spans="1:4">
      <c r="A436" s="52"/>
      <c r="B436" s="53"/>
      <c r="C436" s="52"/>
      <c r="D436" s="53"/>
    </row>
    <row r="437" spans="1:4">
      <c r="A437" s="52"/>
      <c r="B437" s="53"/>
      <c r="C437" s="52"/>
      <c r="D437" s="53"/>
    </row>
    <row r="438" spans="1:4">
      <c r="A438" s="52"/>
      <c r="B438" s="53"/>
      <c r="C438" s="52"/>
      <c r="D438" s="53"/>
    </row>
    <row r="439" spans="1:4">
      <c r="A439" s="52"/>
      <c r="B439" s="53"/>
      <c r="C439" s="52"/>
      <c r="D439" s="53"/>
    </row>
    <row r="440" spans="1:4">
      <c r="A440" s="52"/>
      <c r="B440" s="53"/>
      <c r="C440" s="52"/>
      <c r="D440" s="53"/>
    </row>
    <row r="441" spans="1:4">
      <c r="A441" s="52"/>
      <c r="B441" s="53"/>
      <c r="C441" s="52"/>
      <c r="D441" s="53"/>
    </row>
    <row r="442" spans="1:4">
      <c r="A442" s="52"/>
      <c r="B442" s="53"/>
      <c r="C442" s="52"/>
      <c r="D442" s="53"/>
    </row>
    <row r="443" spans="1:4">
      <c r="A443" s="52"/>
      <c r="B443" s="53"/>
      <c r="C443" s="52"/>
      <c r="D443" s="53"/>
    </row>
    <row r="444" spans="1:4">
      <c r="A444" s="52"/>
      <c r="B444" s="53"/>
      <c r="C444" s="52"/>
      <c r="D444" s="53"/>
    </row>
    <row r="445" spans="1:4">
      <c r="A445" s="52"/>
      <c r="B445" s="53"/>
      <c r="C445" s="52"/>
      <c r="D445" s="53"/>
    </row>
    <row r="446" spans="1:4">
      <c r="A446" s="52"/>
      <c r="B446" s="53"/>
      <c r="C446" s="52"/>
      <c r="D446" s="53"/>
    </row>
    <row r="447" spans="1:4">
      <c r="A447" s="52"/>
      <c r="B447" s="53"/>
      <c r="C447" s="52"/>
      <c r="D447" s="53"/>
    </row>
    <row r="448" spans="1:4">
      <c r="A448" s="52"/>
      <c r="B448" s="53"/>
      <c r="C448" s="52"/>
      <c r="D448" s="53"/>
    </row>
    <row r="449" spans="1:4">
      <c r="A449" s="52"/>
      <c r="B449" s="53"/>
      <c r="C449" s="52"/>
      <c r="D449" s="53"/>
    </row>
    <row r="450" spans="1:4">
      <c r="A450" s="52"/>
      <c r="B450" s="53"/>
      <c r="C450" s="52"/>
      <c r="D450" s="53"/>
    </row>
    <row r="451" spans="1:4">
      <c r="A451" s="52"/>
      <c r="B451" s="53"/>
      <c r="C451" s="52"/>
      <c r="D451" s="53"/>
    </row>
    <row r="452" spans="1:4">
      <c r="A452" s="52"/>
      <c r="B452" s="53"/>
      <c r="C452" s="52"/>
      <c r="D452" s="53"/>
    </row>
    <row r="453" spans="1:4">
      <c r="A453" s="52"/>
      <c r="B453" s="53"/>
      <c r="C453" s="52"/>
      <c r="D453" s="53"/>
    </row>
    <row r="454" spans="1:4">
      <c r="A454" s="52"/>
      <c r="B454" s="53"/>
      <c r="C454" s="52"/>
      <c r="D454" s="53"/>
    </row>
    <row r="455" spans="1:4">
      <c r="A455" s="52"/>
      <c r="B455" s="53"/>
      <c r="C455" s="52"/>
      <c r="D455" s="53"/>
    </row>
    <row r="456" spans="1:4">
      <c r="A456" s="52"/>
      <c r="B456" s="53"/>
      <c r="C456" s="52"/>
      <c r="D456" s="53"/>
    </row>
    <row r="457" spans="1:4">
      <c r="A457" s="52"/>
      <c r="B457" s="53"/>
      <c r="C457" s="52"/>
      <c r="D457" s="53"/>
    </row>
    <row r="458" spans="1:4">
      <c r="A458" s="52"/>
      <c r="B458" s="53"/>
      <c r="C458" s="52"/>
      <c r="D458" s="53"/>
    </row>
    <row r="459" spans="1:4">
      <c r="A459" s="52"/>
      <c r="B459" s="53"/>
      <c r="C459" s="52"/>
      <c r="D459" s="53"/>
    </row>
    <row r="460" spans="1:4">
      <c r="A460" s="52"/>
      <c r="B460" s="53"/>
      <c r="C460" s="52"/>
      <c r="D460" s="53"/>
    </row>
    <row r="461" spans="1:4">
      <c r="A461" s="52"/>
      <c r="B461" s="53"/>
      <c r="C461" s="52"/>
      <c r="D461" s="53"/>
    </row>
    <row r="462" spans="1:4">
      <c r="A462" s="52"/>
      <c r="B462" s="53"/>
      <c r="C462" s="52"/>
      <c r="D462" s="53"/>
    </row>
    <row r="463" spans="1:4">
      <c r="A463" s="52"/>
      <c r="B463" s="53"/>
      <c r="C463" s="52"/>
      <c r="D463" s="53"/>
    </row>
    <row r="464" spans="1:4">
      <c r="A464" s="52"/>
      <c r="B464" s="53"/>
      <c r="C464" s="52"/>
      <c r="D464" s="53"/>
    </row>
    <row r="465" spans="1:4">
      <c r="A465" s="52"/>
      <c r="B465" s="53"/>
      <c r="C465" s="52"/>
      <c r="D465" s="53"/>
    </row>
    <row r="466" spans="1:4">
      <c r="A466" s="52"/>
      <c r="B466" s="53"/>
      <c r="C466" s="52"/>
      <c r="D466" s="53"/>
    </row>
    <row r="467" spans="1:4">
      <c r="A467" s="52"/>
      <c r="B467" s="53"/>
      <c r="C467" s="52"/>
      <c r="D467" s="53"/>
    </row>
    <row r="468" spans="1:4">
      <c r="A468" s="52"/>
      <c r="B468" s="53"/>
      <c r="C468" s="52"/>
      <c r="D468" s="53"/>
    </row>
    <row r="469" spans="1:4">
      <c r="A469" s="52"/>
      <c r="B469" s="53"/>
      <c r="C469" s="52"/>
      <c r="D469" s="53"/>
    </row>
    <row r="470" spans="1:4">
      <c r="A470" s="52"/>
      <c r="B470" s="53"/>
      <c r="C470" s="52"/>
      <c r="D470" s="53"/>
    </row>
    <row r="471" spans="1:4">
      <c r="A471" s="52"/>
      <c r="B471" s="53"/>
      <c r="C471" s="52"/>
      <c r="D471" s="53"/>
    </row>
    <row r="472" spans="1:4">
      <c r="A472" s="52"/>
      <c r="B472" s="53"/>
      <c r="C472" s="52"/>
      <c r="D472" s="53"/>
    </row>
    <row r="473" spans="1:4">
      <c r="A473" s="52"/>
      <c r="B473" s="53"/>
      <c r="C473" s="52"/>
      <c r="D473" s="53"/>
    </row>
    <row r="474" spans="1:4">
      <c r="A474" s="52"/>
      <c r="B474" s="53"/>
      <c r="C474" s="52"/>
      <c r="D474" s="53"/>
    </row>
    <row r="475" spans="1:4">
      <c r="A475" s="52"/>
      <c r="B475" s="53"/>
      <c r="C475" s="52"/>
      <c r="D475" s="53"/>
    </row>
    <row r="476" spans="1:4">
      <c r="A476" s="52"/>
      <c r="B476" s="53"/>
      <c r="C476" s="52"/>
      <c r="D476" s="53"/>
    </row>
    <row r="477" spans="1:4">
      <c r="A477" s="52"/>
      <c r="B477" s="53"/>
      <c r="C477" s="52"/>
      <c r="D477" s="53"/>
    </row>
    <row r="478" spans="1:4">
      <c r="A478" s="52"/>
      <c r="B478" s="53"/>
      <c r="C478" s="52"/>
      <c r="D478" s="53"/>
    </row>
    <row r="479" spans="1:4">
      <c r="A479" s="52"/>
      <c r="B479" s="53"/>
      <c r="C479" s="52"/>
      <c r="D479" s="53"/>
    </row>
    <row r="480" spans="1:4">
      <c r="A480" s="52"/>
      <c r="B480" s="53"/>
      <c r="C480" s="52"/>
      <c r="D480" s="53"/>
    </row>
    <row r="481" spans="1:4">
      <c r="A481" s="52"/>
      <c r="B481" s="53"/>
      <c r="C481" s="52"/>
      <c r="D481" s="53"/>
    </row>
    <row r="482" spans="1:4">
      <c r="A482" s="52"/>
      <c r="B482" s="53"/>
      <c r="C482" s="52"/>
      <c r="D482" s="53"/>
    </row>
    <row r="483" spans="1:4">
      <c r="A483" s="52"/>
      <c r="B483" s="53"/>
      <c r="C483" s="52"/>
      <c r="D483" s="53"/>
    </row>
    <row r="484" spans="1:4">
      <c r="A484" s="52"/>
      <c r="B484" s="53"/>
      <c r="C484" s="52"/>
      <c r="D484" s="53"/>
    </row>
    <row r="485" spans="1:4">
      <c r="A485" s="52"/>
      <c r="B485" s="53"/>
      <c r="C485" s="52"/>
      <c r="D485" s="53"/>
    </row>
    <row r="486" spans="1:4">
      <c r="A486" s="52"/>
      <c r="B486" s="53"/>
      <c r="C486" s="52"/>
      <c r="D486" s="53"/>
    </row>
    <row r="487" spans="1:4">
      <c r="A487" s="52"/>
      <c r="B487" s="53"/>
      <c r="C487" s="52"/>
      <c r="D487" s="53"/>
    </row>
    <row r="488" spans="1:4">
      <c r="A488" s="52"/>
      <c r="B488" s="53"/>
      <c r="C488" s="52"/>
      <c r="D488" s="53"/>
    </row>
    <row r="489" spans="1:4">
      <c r="A489" s="52"/>
      <c r="B489" s="53"/>
      <c r="C489" s="52"/>
      <c r="D489" s="53"/>
    </row>
    <row r="490" spans="1:4">
      <c r="A490" s="52"/>
      <c r="B490" s="53"/>
      <c r="C490" s="52"/>
      <c r="D490" s="53"/>
    </row>
    <row r="491" spans="1:4">
      <c r="A491" s="52"/>
      <c r="B491" s="53"/>
      <c r="C491" s="52"/>
      <c r="D491" s="53"/>
    </row>
    <row r="492" spans="1:4">
      <c r="A492" s="52"/>
      <c r="B492" s="53"/>
      <c r="C492" s="52"/>
      <c r="D492" s="53"/>
    </row>
    <row r="493" spans="1:4">
      <c r="A493" s="52"/>
      <c r="B493" s="53"/>
      <c r="C493" s="52"/>
      <c r="D493" s="53"/>
    </row>
    <row r="494" spans="1:4">
      <c r="A494" s="52"/>
      <c r="B494" s="53"/>
      <c r="C494" s="52"/>
      <c r="D494" s="53"/>
    </row>
    <row r="495" spans="1:4">
      <c r="A495" s="52"/>
      <c r="B495" s="53"/>
      <c r="C495" s="52"/>
      <c r="D495" s="53"/>
    </row>
    <row r="496" spans="1:4">
      <c r="A496" s="52"/>
      <c r="B496" s="53"/>
      <c r="C496" s="52"/>
      <c r="D496" s="53"/>
    </row>
    <row r="497" spans="1:4">
      <c r="A497" s="52"/>
      <c r="B497" s="53"/>
      <c r="C497" s="52"/>
      <c r="D497" s="53"/>
    </row>
    <row r="498" spans="1:4">
      <c r="A498" s="52"/>
      <c r="B498" s="53"/>
      <c r="C498" s="52"/>
      <c r="D498" s="53"/>
    </row>
    <row r="499" spans="1:4">
      <c r="A499" s="52"/>
      <c r="B499" s="53"/>
      <c r="C499" s="52"/>
      <c r="D499" s="53"/>
    </row>
    <row r="500" spans="1:4">
      <c r="A500" s="52"/>
      <c r="B500" s="53"/>
      <c r="C500" s="52"/>
      <c r="D500" s="53"/>
    </row>
    <row r="501" spans="1:4">
      <c r="A501" s="52"/>
      <c r="B501" s="53"/>
      <c r="C501" s="52"/>
      <c r="D501" s="53"/>
    </row>
    <row r="502" spans="1:4">
      <c r="A502" s="52"/>
      <c r="B502" s="53"/>
      <c r="C502" s="52"/>
      <c r="D502" s="53"/>
    </row>
    <row r="503" spans="1:4">
      <c r="A503" s="52"/>
      <c r="B503" s="53"/>
      <c r="C503" s="52"/>
      <c r="D503" s="53"/>
    </row>
    <row r="504" spans="1:4">
      <c r="A504" s="52"/>
      <c r="B504" s="53"/>
      <c r="C504" s="52"/>
      <c r="D504" s="53"/>
    </row>
    <row r="505" spans="1:4">
      <c r="A505" s="52"/>
      <c r="B505" s="53"/>
      <c r="C505" s="52"/>
      <c r="D505" s="53"/>
    </row>
    <row r="506" spans="1:4">
      <c r="A506" s="52"/>
      <c r="B506" s="53"/>
      <c r="C506" s="52"/>
      <c r="D506" s="53"/>
    </row>
    <row r="507" spans="1:4">
      <c r="A507" s="52"/>
      <c r="B507" s="53"/>
      <c r="C507" s="52"/>
      <c r="D507" s="53"/>
    </row>
    <row r="508" spans="1:4">
      <c r="A508" s="52"/>
      <c r="B508" s="53"/>
      <c r="C508" s="52"/>
      <c r="D508" s="53"/>
    </row>
    <row r="509" spans="1:4">
      <c r="A509" s="52"/>
      <c r="B509" s="53"/>
      <c r="C509" s="52"/>
      <c r="D509" s="53"/>
    </row>
    <row r="510" spans="1:4">
      <c r="A510" s="52"/>
      <c r="B510" s="53"/>
      <c r="C510" s="52"/>
      <c r="D510" s="53"/>
    </row>
    <row r="511" spans="1:4">
      <c r="A511" s="52"/>
      <c r="B511" s="53"/>
      <c r="C511" s="52"/>
      <c r="D511" s="53"/>
    </row>
    <row r="512" spans="1:4">
      <c r="A512" s="52"/>
      <c r="B512" s="53"/>
      <c r="C512" s="52"/>
      <c r="D512" s="53"/>
    </row>
    <row r="513" spans="1:4">
      <c r="A513" s="52"/>
      <c r="B513" s="53"/>
      <c r="C513" s="52"/>
      <c r="D513" s="53"/>
    </row>
    <row r="514" spans="1:4">
      <c r="A514" s="52"/>
      <c r="B514" s="53"/>
      <c r="C514" s="52"/>
      <c r="D514" s="53"/>
    </row>
    <row r="515" spans="1:4">
      <c r="A515" s="52"/>
      <c r="B515" s="53"/>
      <c r="C515" s="52"/>
      <c r="D515" s="53"/>
    </row>
    <row r="516" spans="1:4">
      <c r="A516" s="52"/>
      <c r="B516" s="53"/>
      <c r="C516" s="52"/>
      <c r="D516" s="53"/>
    </row>
    <row r="517" spans="1:4">
      <c r="A517" s="52"/>
      <c r="B517" s="53"/>
      <c r="C517" s="52"/>
      <c r="D517" s="53"/>
    </row>
    <row r="518" spans="1:4">
      <c r="A518" s="52"/>
      <c r="B518" s="53"/>
      <c r="C518" s="52"/>
      <c r="D518" s="53"/>
    </row>
    <row r="519" spans="1:4">
      <c r="A519" s="52"/>
      <c r="B519" s="53"/>
      <c r="C519" s="52"/>
      <c r="D519" s="53"/>
    </row>
    <row r="520" spans="1:4">
      <c r="A520" s="52"/>
      <c r="B520" s="53"/>
      <c r="C520" s="52"/>
      <c r="D520" s="53"/>
    </row>
    <row r="521" spans="1:4">
      <c r="A521" s="52"/>
      <c r="B521" s="53"/>
      <c r="C521" s="52"/>
      <c r="D521" s="53"/>
    </row>
    <row r="522" spans="1:4">
      <c r="A522" s="52"/>
      <c r="B522" s="53"/>
      <c r="C522" s="52"/>
      <c r="D522" s="53"/>
    </row>
    <row r="523" spans="1:4">
      <c r="A523" s="52"/>
      <c r="B523" s="53"/>
      <c r="C523" s="52"/>
      <c r="D523" s="53"/>
    </row>
    <row r="524" spans="1:4">
      <c r="A524" s="52"/>
      <c r="B524" s="53"/>
      <c r="C524" s="52"/>
      <c r="D524" s="53"/>
    </row>
    <row r="525" spans="1:4">
      <c r="A525" s="52"/>
      <c r="B525" s="53"/>
      <c r="C525" s="52"/>
      <c r="D525" s="53"/>
    </row>
    <row r="526" spans="1:4">
      <c r="A526" s="52"/>
      <c r="B526" s="53"/>
      <c r="C526" s="52"/>
      <c r="D526" s="53"/>
    </row>
    <row r="527" spans="1:4">
      <c r="A527" s="52"/>
      <c r="B527" s="53"/>
      <c r="C527" s="52"/>
      <c r="D527" s="53"/>
    </row>
    <row r="528" spans="1:4">
      <c r="A528" s="52"/>
      <c r="B528" s="53"/>
      <c r="C528" s="52"/>
      <c r="D528" s="53"/>
    </row>
    <row r="529" spans="1:4">
      <c r="A529" s="52"/>
      <c r="B529" s="53"/>
      <c r="C529" s="52"/>
      <c r="D529" s="53"/>
    </row>
    <row r="530" spans="1:4">
      <c r="A530" s="52"/>
      <c r="B530" s="53"/>
      <c r="C530" s="52"/>
      <c r="D530" s="53"/>
    </row>
    <row r="531" spans="1:4">
      <c r="A531" s="52"/>
      <c r="B531" s="53"/>
      <c r="C531" s="52"/>
      <c r="D531" s="53"/>
    </row>
    <row r="532" spans="1:4">
      <c r="A532" s="52"/>
      <c r="B532" s="53"/>
      <c r="C532" s="52"/>
      <c r="D532" s="53"/>
    </row>
    <row r="533" spans="1:4">
      <c r="A533" s="52"/>
      <c r="B533" s="53"/>
      <c r="C533" s="52"/>
      <c r="D533" s="53"/>
    </row>
    <row r="534" spans="1:4">
      <c r="A534" s="52"/>
      <c r="B534" s="53"/>
      <c r="C534" s="52"/>
      <c r="D534" s="53"/>
    </row>
    <row r="535" spans="1:4">
      <c r="A535" s="52"/>
      <c r="B535" s="53"/>
      <c r="C535" s="52"/>
      <c r="D535" s="53"/>
    </row>
    <row r="536" spans="1:4">
      <c r="A536" s="52"/>
      <c r="B536" s="53"/>
      <c r="C536" s="52"/>
      <c r="D536" s="53"/>
    </row>
    <row r="537" spans="1:4">
      <c r="A537" s="52"/>
      <c r="B537" s="53"/>
      <c r="C537" s="52"/>
      <c r="D537" s="53"/>
    </row>
    <row r="538" spans="1:4">
      <c r="A538" s="52"/>
      <c r="B538" s="53"/>
      <c r="C538" s="52"/>
      <c r="D538" s="53"/>
    </row>
    <row r="539" spans="1:4">
      <c r="A539" s="52"/>
      <c r="B539" s="53"/>
      <c r="C539" s="52"/>
      <c r="D539" s="53"/>
    </row>
    <row r="540" spans="1:4">
      <c r="A540" s="52"/>
      <c r="B540" s="53"/>
      <c r="C540" s="52"/>
      <c r="D540" s="53"/>
    </row>
    <row r="541" spans="1:4">
      <c r="A541" s="52"/>
      <c r="B541" s="53"/>
      <c r="C541" s="52"/>
      <c r="D541" s="53"/>
    </row>
    <row r="542" spans="1:4">
      <c r="A542" s="52"/>
      <c r="B542" s="53"/>
      <c r="C542" s="52"/>
      <c r="D542" s="53"/>
    </row>
    <row r="543" spans="1:4">
      <c r="A543" s="52"/>
      <c r="B543" s="53"/>
      <c r="C543" s="52"/>
      <c r="D543" s="53"/>
    </row>
    <row r="544" spans="1:4">
      <c r="A544" s="52"/>
      <c r="B544" s="53"/>
      <c r="C544" s="52"/>
      <c r="D544" s="53"/>
    </row>
    <row r="545" spans="1:4">
      <c r="A545" s="52"/>
      <c r="B545" s="53"/>
      <c r="C545" s="52"/>
      <c r="D545" s="53"/>
    </row>
    <row r="546" spans="1:4">
      <c r="A546" s="52"/>
      <c r="B546" s="53"/>
      <c r="C546" s="52"/>
      <c r="D546" s="53"/>
    </row>
    <row r="547" spans="1:4">
      <c r="A547" s="52"/>
      <c r="B547" s="53"/>
      <c r="C547" s="52"/>
      <c r="D547" s="53"/>
    </row>
    <row r="548" spans="1:4">
      <c r="A548" s="52"/>
      <c r="B548" s="53"/>
      <c r="C548" s="52"/>
      <c r="D548" s="53"/>
    </row>
    <row r="549" spans="1:4">
      <c r="A549" s="52"/>
      <c r="B549" s="53"/>
      <c r="C549" s="52"/>
      <c r="D549" s="53"/>
    </row>
    <row r="550" spans="1:4">
      <c r="A550" s="52"/>
      <c r="B550" s="53"/>
      <c r="C550" s="52"/>
      <c r="D550" s="53"/>
    </row>
    <row r="551" spans="1:4">
      <c r="A551" s="52"/>
      <c r="B551" s="53"/>
      <c r="C551" s="52"/>
      <c r="D551" s="53"/>
    </row>
    <row r="552" spans="1:4">
      <c r="A552" s="52"/>
      <c r="B552" s="53"/>
      <c r="C552" s="52"/>
      <c r="D552" s="53"/>
    </row>
    <row r="553" spans="1:4">
      <c r="A553" s="52"/>
      <c r="B553" s="53"/>
      <c r="C553" s="52"/>
      <c r="D553" s="53"/>
    </row>
    <row r="554" spans="1:4">
      <c r="A554" s="52"/>
      <c r="B554" s="53"/>
      <c r="C554" s="52"/>
      <c r="D554" s="53"/>
    </row>
    <row r="555" spans="1:4">
      <c r="A555" s="52"/>
      <c r="B555" s="53"/>
      <c r="C555" s="52"/>
      <c r="D555" s="53"/>
    </row>
    <row r="556" spans="1:4">
      <c r="A556" s="52"/>
      <c r="B556" s="53"/>
      <c r="C556" s="52"/>
      <c r="D556" s="53"/>
    </row>
    <row r="557" spans="1:4">
      <c r="A557" s="52"/>
      <c r="B557" s="53"/>
      <c r="C557" s="52"/>
      <c r="D557" s="53"/>
    </row>
    <row r="558" spans="1:4">
      <c r="A558" s="52"/>
      <c r="B558" s="53"/>
      <c r="C558" s="52"/>
      <c r="D558" s="53"/>
    </row>
    <row r="559" spans="1:4">
      <c r="A559" s="52"/>
      <c r="B559" s="53"/>
      <c r="C559" s="52"/>
      <c r="D559" s="53"/>
    </row>
    <row r="560" spans="1:4">
      <c r="A560" s="52"/>
      <c r="B560" s="53"/>
      <c r="C560" s="52"/>
      <c r="D560" s="53"/>
    </row>
    <row r="561" spans="1:4">
      <c r="A561" s="52"/>
      <c r="B561" s="53"/>
      <c r="C561" s="52"/>
      <c r="D561" s="53"/>
    </row>
    <row r="562" spans="1:4">
      <c r="A562" s="52"/>
      <c r="B562" s="53"/>
      <c r="C562" s="52"/>
      <c r="D562" s="53"/>
    </row>
    <row r="563" spans="1:4">
      <c r="A563" s="52"/>
      <c r="B563" s="53"/>
      <c r="C563" s="52"/>
      <c r="D563" s="53"/>
    </row>
    <row r="564" spans="1:4">
      <c r="A564" s="52"/>
      <c r="B564" s="53"/>
      <c r="C564" s="52"/>
      <c r="D564" s="53"/>
    </row>
    <row r="565" spans="1:4">
      <c r="A565" s="52"/>
      <c r="B565" s="53"/>
      <c r="C565" s="52"/>
      <c r="D565" s="53"/>
    </row>
    <row r="566" spans="1:4">
      <c r="A566" s="52"/>
      <c r="B566" s="53"/>
      <c r="C566" s="52"/>
      <c r="D566" s="53"/>
    </row>
    <row r="567" spans="1:4">
      <c r="A567" s="52"/>
      <c r="B567" s="53"/>
      <c r="C567" s="52"/>
      <c r="D567" s="53"/>
    </row>
    <row r="568" spans="1:4">
      <c r="A568" s="52"/>
      <c r="B568" s="53"/>
      <c r="C568" s="52"/>
      <c r="D568" s="53"/>
    </row>
    <row r="569" spans="1:4">
      <c r="A569" s="52"/>
      <c r="B569" s="53"/>
      <c r="C569" s="52"/>
      <c r="D569" s="53"/>
    </row>
    <row r="570" spans="1:4">
      <c r="A570" s="52"/>
      <c r="B570" s="53"/>
      <c r="C570" s="52"/>
      <c r="D570" s="53"/>
    </row>
    <row r="571" spans="1:4">
      <c r="A571" s="52"/>
      <c r="B571" s="53"/>
      <c r="C571" s="52"/>
      <c r="D571" s="53"/>
    </row>
    <row r="572" spans="1:4">
      <c r="A572" s="52"/>
      <c r="B572" s="53"/>
      <c r="C572" s="52"/>
      <c r="D572" s="53"/>
    </row>
    <row r="573" spans="1:4">
      <c r="A573" s="52"/>
      <c r="B573" s="53"/>
      <c r="C573" s="52"/>
      <c r="D573" s="53"/>
    </row>
    <row r="574" spans="1:4">
      <c r="A574" s="52"/>
      <c r="B574" s="53"/>
      <c r="C574" s="52"/>
      <c r="D574" s="53"/>
    </row>
    <row r="575" spans="1:4">
      <c r="A575" s="52"/>
      <c r="B575" s="53"/>
      <c r="C575" s="52"/>
      <c r="D575" s="53"/>
    </row>
    <row r="576" spans="1:4">
      <c r="A576" s="52"/>
      <c r="B576" s="53"/>
      <c r="C576" s="52"/>
      <c r="D576" s="53"/>
    </row>
    <row r="577" spans="1:4">
      <c r="A577" s="52"/>
      <c r="B577" s="53"/>
      <c r="C577" s="52"/>
      <c r="D577" s="53"/>
    </row>
    <row r="578" spans="1:4">
      <c r="A578" s="52"/>
      <c r="B578" s="53"/>
      <c r="C578" s="52"/>
      <c r="D578" s="53"/>
    </row>
    <row r="579" spans="1:4">
      <c r="A579" s="52"/>
      <c r="B579" s="53"/>
      <c r="C579" s="52"/>
      <c r="D579" s="53"/>
    </row>
    <row r="580" spans="1:4">
      <c r="A580" s="52"/>
      <c r="B580" s="53"/>
      <c r="C580" s="52"/>
      <c r="D580" s="53"/>
    </row>
    <row r="581" spans="1:4">
      <c r="A581" s="52"/>
      <c r="B581" s="53"/>
      <c r="C581" s="52"/>
      <c r="D581" s="53"/>
    </row>
    <row r="582" spans="1:4">
      <c r="A582" s="52"/>
      <c r="B582" s="53"/>
      <c r="C582" s="52"/>
      <c r="D582" s="53"/>
    </row>
    <row r="583" spans="1:4">
      <c r="A583" s="52"/>
      <c r="B583" s="53"/>
      <c r="C583" s="52"/>
      <c r="D583" s="53"/>
    </row>
    <row r="584" spans="1:4">
      <c r="A584" s="52"/>
      <c r="B584" s="53"/>
      <c r="C584" s="52"/>
      <c r="D584" s="53"/>
    </row>
    <row r="585" spans="1:4">
      <c r="A585" s="52"/>
      <c r="B585" s="53"/>
      <c r="C585" s="52"/>
      <c r="D585" s="53"/>
    </row>
    <row r="586" spans="1:4">
      <c r="A586" s="52"/>
      <c r="B586" s="53"/>
      <c r="C586" s="52"/>
      <c r="D586" s="53"/>
    </row>
    <row r="587" spans="1:4">
      <c r="A587" s="52"/>
      <c r="B587" s="53"/>
      <c r="C587" s="52"/>
      <c r="D587" s="53"/>
    </row>
    <row r="588" spans="1:4">
      <c r="A588" s="52"/>
      <c r="B588" s="53"/>
      <c r="C588" s="52"/>
      <c r="D588" s="53"/>
    </row>
    <row r="589" spans="1:4">
      <c r="A589" s="52"/>
      <c r="B589" s="53"/>
      <c r="C589" s="52"/>
      <c r="D589" s="53"/>
    </row>
    <row r="590" spans="1:4">
      <c r="A590" s="52"/>
      <c r="B590" s="53"/>
      <c r="C590" s="52"/>
      <c r="D590" s="53"/>
    </row>
    <row r="591" spans="1:4">
      <c r="A591" s="52"/>
      <c r="B591" s="53"/>
      <c r="C591" s="52"/>
      <c r="D591" s="53"/>
    </row>
    <row r="592" spans="1:4">
      <c r="A592" s="52"/>
      <c r="B592" s="53"/>
      <c r="C592" s="52"/>
      <c r="D592" s="53"/>
    </row>
    <row r="593" spans="1:4">
      <c r="A593" s="52"/>
      <c r="B593" s="53"/>
      <c r="C593" s="52"/>
      <c r="D593" s="53"/>
    </row>
    <row r="594" spans="1:4">
      <c r="A594" s="52"/>
      <c r="B594" s="53"/>
      <c r="C594" s="52"/>
      <c r="D594" s="53"/>
    </row>
    <row r="595" spans="1:4">
      <c r="A595" s="52"/>
      <c r="B595" s="53"/>
      <c r="C595" s="52"/>
      <c r="D595" s="53"/>
    </row>
    <row r="596" spans="1:4">
      <c r="A596" s="52"/>
      <c r="B596" s="53"/>
      <c r="C596" s="52"/>
      <c r="D596" s="53"/>
    </row>
    <row r="597" spans="1:4">
      <c r="A597" s="52"/>
      <c r="B597" s="53"/>
      <c r="C597" s="52"/>
      <c r="D597" s="53"/>
    </row>
    <row r="598" spans="1:4">
      <c r="A598" s="52"/>
      <c r="B598" s="53"/>
      <c r="C598" s="52"/>
      <c r="D598" s="53"/>
    </row>
    <row r="599" spans="1:4">
      <c r="A599" s="52"/>
      <c r="B599" s="53"/>
      <c r="C599" s="52"/>
      <c r="D599" s="53"/>
    </row>
    <row r="600" spans="1:4">
      <c r="A600" s="52"/>
      <c r="B600" s="53"/>
      <c r="C600" s="52"/>
      <c r="D600" s="53"/>
    </row>
    <row r="601" spans="1:4">
      <c r="A601" s="52"/>
      <c r="B601" s="53"/>
      <c r="C601" s="52"/>
      <c r="D601" s="53"/>
    </row>
    <row r="602" spans="1:4">
      <c r="A602" s="52"/>
      <c r="B602" s="53"/>
      <c r="C602" s="52"/>
      <c r="D602" s="53"/>
    </row>
    <row r="603" spans="1:4">
      <c r="A603" s="52"/>
      <c r="B603" s="53"/>
      <c r="C603" s="52"/>
      <c r="D603" s="53"/>
    </row>
    <row r="604" spans="1:4">
      <c r="A604" s="52"/>
      <c r="B604" s="53"/>
      <c r="C604" s="52"/>
      <c r="D604" s="53"/>
    </row>
    <row r="605" spans="1:4">
      <c r="A605" s="52"/>
      <c r="B605" s="53"/>
      <c r="C605" s="52"/>
      <c r="D605" s="53"/>
    </row>
    <row r="606" spans="1:4">
      <c r="A606" s="52"/>
      <c r="B606" s="53"/>
      <c r="C606" s="52"/>
      <c r="D606" s="53"/>
    </row>
    <row r="607" spans="1:4">
      <c r="A607" s="52"/>
      <c r="B607" s="53"/>
      <c r="C607" s="52"/>
      <c r="D607" s="53"/>
    </row>
    <row r="608" spans="1:4">
      <c r="A608" s="52"/>
      <c r="B608" s="53"/>
      <c r="C608" s="52"/>
      <c r="D608" s="53"/>
    </row>
    <row r="609" spans="1:4">
      <c r="A609" s="52"/>
      <c r="B609" s="53"/>
      <c r="C609" s="52"/>
      <c r="D609" s="53"/>
    </row>
    <row r="610" spans="1:4">
      <c r="A610" s="52"/>
      <c r="B610" s="53"/>
      <c r="C610" s="52"/>
      <c r="D610" s="53"/>
    </row>
    <row r="611" spans="1:4">
      <c r="A611" s="52"/>
      <c r="B611" s="53"/>
      <c r="C611" s="52"/>
      <c r="D611" s="53"/>
    </row>
    <row r="612" spans="1:4">
      <c r="A612" s="52"/>
      <c r="B612" s="53"/>
      <c r="C612" s="52"/>
      <c r="D612" s="53"/>
    </row>
    <row r="613" spans="1:4">
      <c r="A613" s="52"/>
      <c r="B613" s="53"/>
      <c r="C613" s="52"/>
      <c r="D613" s="53"/>
    </row>
    <row r="614" spans="1:4">
      <c r="A614" s="52"/>
      <c r="B614" s="53"/>
      <c r="C614" s="52"/>
      <c r="D614" s="53"/>
    </row>
    <row r="615" spans="1:4">
      <c r="A615" s="52"/>
      <c r="B615" s="53"/>
      <c r="C615" s="52"/>
      <c r="D615" s="53"/>
    </row>
    <row r="616" spans="1:4">
      <c r="A616" s="52"/>
      <c r="B616" s="53"/>
      <c r="C616" s="52"/>
      <c r="D616" s="53"/>
    </row>
    <row r="617" spans="1:4">
      <c r="A617" s="52"/>
      <c r="B617" s="53"/>
      <c r="C617" s="52"/>
      <c r="D617" s="53"/>
    </row>
    <row r="618" spans="1:4">
      <c r="A618" s="52"/>
      <c r="B618" s="53"/>
      <c r="C618" s="52"/>
      <c r="D618" s="53"/>
    </row>
    <row r="619" spans="1:4">
      <c r="A619" s="52"/>
      <c r="B619" s="53"/>
      <c r="C619" s="52"/>
      <c r="D619" s="53"/>
    </row>
    <row r="620" spans="1:4">
      <c r="A620" s="52"/>
      <c r="B620" s="53"/>
      <c r="C620" s="52"/>
      <c r="D620" s="53"/>
    </row>
    <row r="621" spans="1:4">
      <c r="A621" s="52"/>
      <c r="B621" s="53"/>
      <c r="C621" s="52"/>
      <c r="D621" s="53"/>
    </row>
    <row r="622" spans="1:4">
      <c r="A622" s="52"/>
      <c r="B622" s="53"/>
      <c r="C622" s="52"/>
      <c r="D622" s="53"/>
    </row>
    <row r="623" spans="1:4">
      <c r="A623" s="52"/>
      <c r="B623" s="53"/>
      <c r="C623" s="52"/>
      <c r="D623" s="53"/>
    </row>
    <row r="624" spans="1:4">
      <c r="A624" s="52"/>
      <c r="B624" s="53"/>
      <c r="C624" s="52"/>
      <c r="D624" s="53"/>
    </row>
    <row r="625" spans="1:4">
      <c r="A625" s="52"/>
      <c r="B625" s="53"/>
      <c r="C625" s="52"/>
      <c r="D625" s="53"/>
    </row>
    <row r="626" spans="1:4">
      <c r="A626" s="52"/>
      <c r="B626" s="53"/>
      <c r="C626" s="52"/>
      <c r="D626" s="53"/>
    </row>
    <row r="627" spans="1:4">
      <c r="A627" s="52"/>
      <c r="B627" s="53"/>
      <c r="C627" s="52"/>
      <c r="D627" s="53"/>
    </row>
    <row r="628" spans="1:4">
      <c r="A628" s="52"/>
      <c r="B628" s="53"/>
      <c r="C628" s="52"/>
      <c r="D628" s="53"/>
    </row>
    <row r="629" spans="1:4">
      <c r="A629" s="52"/>
      <c r="B629" s="53"/>
      <c r="C629" s="52"/>
      <c r="D629" s="53"/>
    </row>
    <row r="630" spans="1:4">
      <c r="A630" s="52"/>
      <c r="B630" s="53"/>
      <c r="C630" s="52"/>
      <c r="D630" s="53"/>
    </row>
    <row r="631" spans="1:4">
      <c r="A631" s="52"/>
      <c r="B631" s="53"/>
      <c r="C631" s="52"/>
      <c r="D631" s="53"/>
    </row>
    <row r="632" spans="1:4">
      <c r="A632" s="52"/>
      <c r="B632" s="53"/>
      <c r="C632" s="52"/>
      <c r="D632" s="53"/>
    </row>
    <row r="633" spans="1:4">
      <c r="A633" s="52"/>
      <c r="B633" s="53"/>
      <c r="C633" s="52"/>
      <c r="D633" s="53"/>
    </row>
    <row r="634" spans="1:4">
      <c r="A634" s="52"/>
      <c r="B634" s="53"/>
      <c r="C634" s="52"/>
      <c r="D634" s="53"/>
    </row>
    <row r="635" spans="1:4">
      <c r="A635" s="52"/>
      <c r="B635" s="53"/>
      <c r="C635" s="52"/>
      <c r="D635" s="53"/>
    </row>
    <row r="636" spans="1:4">
      <c r="A636" s="52"/>
      <c r="B636" s="53"/>
      <c r="C636" s="52"/>
      <c r="D636" s="53"/>
    </row>
    <row r="637" spans="1:4">
      <c r="A637" s="52"/>
      <c r="B637" s="53"/>
      <c r="C637" s="52"/>
      <c r="D637" s="53"/>
    </row>
    <row r="638" spans="1:4">
      <c r="A638" s="52"/>
      <c r="B638" s="53"/>
      <c r="C638" s="52"/>
      <c r="D638" s="53"/>
    </row>
    <row r="639" spans="1:4">
      <c r="A639" s="52"/>
      <c r="B639" s="53"/>
      <c r="C639" s="52"/>
      <c r="D639" s="53"/>
    </row>
    <row r="640" spans="1:4">
      <c r="A640" s="52"/>
      <c r="B640" s="53"/>
      <c r="C640" s="52"/>
      <c r="D640" s="53"/>
    </row>
    <row r="641" spans="1:4">
      <c r="A641" s="52"/>
      <c r="B641" s="53"/>
      <c r="C641" s="52"/>
      <c r="D641" s="53"/>
    </row>
    <row r="642" spans="1:4">
      <c r="A642" s="52"/>
      <c r="B642" s="53"/>
      <c r="C642" s="52"/>
      <c r="D642" s="53"/>
    </row>
    <row r="643" spans="1:4">
      <c r="A643" s="52"/>
      <c r="B643" s="53"/>
      <c r="C643" s="52"/>
      <c r="D643" s="53"/>
    </row>
    <row r="644" spans="1:4">
      <c r="A644" s="52"/>
      <c r="B644" s="53"/>
      <c r="C644" s="52"/>
      <c r="D644" s="53"/>
    </row>
    <row r="645" spans="1:4">
      <c r="A645" s="52"/>
      <c r="B645" s="53"/>
      <c r="C645" s="52"/>
      <c r="D645" s="53"/>
    </row>
    <row r="646" spans="1:4">
      <c r="A646" s="52"/>
      <c r="B646" s="53"/>
      <c r="C646" s="52"/>
      <c r="D646" s="53"/>
    </row>
    <row r="647" spans="1:4">
      <c r="A647" s="52"/>
      <c r="B647" s="53"/>
      <c r="C647" s="52"/>
      <c r="D647" s="53"/>
    </row>
    <row r="648" spans="1:4">
      <c r="A648" s="52"/>
      <c r="B648" s="53"/>
      <c r="C648" s="52"/>
      <c r="D648" s="53"/>
    </row>
    <row r="649" spans="1:4">
      <c r="A649" s="52"/>
      <c r="B649" s="53"/>
      <c r="C649" s="52"/>
      <c r="D649" s="53"/>
    </row>
    <row r="650" spans="1:4">
      <c r="A650" s="52"/>
      <c r="B650" s="53"/>
      <c r="C650" s="52"/>
      <c r="D650" s="53"/>
    </row>
    <row r="651" spans="1:4">
      <c r="A651" s="52"/>
      <c r="B651" s="53"/>
      <c r="C651" s="52"/>
      <c r="D651" s="53"/>
    </row>
    <row r="652" spans="1:4">
      <c r="A652" s="52"/>
      <c r="B652" s="53"/>
      <c r="C652" s="52"/>
      <c r="D652" s="53"/>
    </row>
    <row r="653" spans="1:4">
      <c r="A653" s="52"/>
      <c r="B653" s="53"/>
      <c r="C653" s="52"/>
      <c r="D653" s="53"/>
    </row>
    <row r="654" spans="1:4">
      <c r="A654" s="52"/>
      <c r="B654" s="53"/>
      <c r="C654" s="52"/>
      <c r="D654" s="53"/>
    </row>
    <row r="655" spans="1:4">
      <c r="A655" s="52"/>
      <c r="B655" s="53"/>
      <c r="C655" s="52"/>
      <c r="D655" s="53"/>
    </row>
    <row r="656" spans="1:4">
      <c r="A656" s="52"/>
      <c r="B656" s="53"/>
      <c r="C656" s="52"/>
      <c r="D656" s="53"/>
    </row>
    <row r="657" spans="1:4">
      <c r="A657" s="52"/>
      <c r="B657" s="53"/>
      <c r="C657" s="52"/>
      <c r="D657" s="53"/>
    </row>
    <row r="658" spans="1:4">
      <c r="A658" s="52"/>
      <c r="B658" s="53"/>
      <c r="C658" s="52"/>
      <c r="D658" s="53"/>
    </row>
    <row r="659" spans="1:4">
      <c r="A659" s="52"/>
      <c r="B659" s="53"/>
      <c r="C659" s="52"/>
      <c r="D659" s="53"/>
    </row>
    <row r="660" spans="1:4">
      <c r="A660" s="52"/>
      <c r="B660" s="53"/>
      <c r="C660" s="52"/>
      <c r="D660" s="53"/>
    </row>
    <row r="661" spans="1:4">
      <c r="A661" s="52"/>
      <c r="B661" s="53"/>
      <c r="C661" s="52"/>
      <c r="D661" s="53"/>
    </row>
    <row r="662" spans="1:4">
      <c r="A662" s="52"/>
      <c r="B662" s="53"/>
      <c r="C662" s="52"/>
      <c r="D662" s="53"/>
    </row>
    <row r="663" spans="1:4">
      <c r="A663" s="52"/>
      <c r="B663" s="53"/>
      <c r="C663" s="52"/>
      <c r="D663" s="53"/>
    </row>
    <row r="664" spans="1:4">
      <c r="A664" s="52"/>
      <c r="B664" s="53"/>
      <c r="C664" s="52"/>
      <c r="D664" s="53"/>
    </row>
    <row r="665" spans="1:4">
      <c r="A665" s="52"/>
      <c r="B665" s="53"/>
      <c r="C665" s="52"/>
      <c r="D665" s="53"/>
    </row>
    <row r="666" spans="1:4">
      <c r="A666" s="52"/>
      <c r="B666" s="53"/>
      <c r="C666" s="52"/>
      <c r="D666" s="53"/>
    </row>
    <row r="667" spans="1:4">
      <c r="A667" s="52"/>
      <c r="B667" s="53"/>
      <c r="C667" s="52"/>
      <c r="D667" s="53"/>
    </row>
    <row r="668" spans="1:4">
      <c r="A668" s="52"/>
      <c r="B668" s="53"/>
      <c r="C668" s="52"/>
      <c r="D668" s="53"/>
    </row>
    <row r="669" spans="1:4">
      <c r="A669" s="52"/>
      <c r="B669" s="53"/>
      <c r="C669" s="52"/>
      <c r="D669" s="53"/>
    </row>
    <row r="670" spans="1:4">
      <c r="A670" s="52"/>
      <c r="B670" s="53"/>
      <c r="C670" s="52"/>
      <c r="D670" s="53"/>
    </row>
    <row r="671" spans="1:4">
      <c r="A671" s="52"/>
      <c r="B671" s="53"/>
      <c r="C671" s="52"/>
      <c r="D671" s="53"/>
    </row>
    <row r="672" spans="1:4">
      <c r="A672" s="52"/>
      <c r="B672" s="53"/>
      <c r="C672" s="52"/>
      <c r="D672" s="53"/>
    </row>
    <row r="673" spans="1:4">
      <c r="A673" s="52"/>
      <c r="B673" s="53"/>
      <c r="C673" s="52"/>
      <c r="D673" s="53"/>
    </row>
    <row r="674" spans="1:4">
      <c r="A674" s="52"/>
      <c r="B674" s="53"/>
      <c r="C674" s="52"/>
      <c r="D674" s="53"/>
    </row>
    <row r="675" spans="1:4">
      <c r="A675" s="52"/>
      <c r="B675" s="53"/>
      <c r="C675" s="52"/>
      <c r="D675" s="53"/>
    </row>
    <row r="676" spans="1:4">
      <c r="A676" s="52"/>
      <c r="B676" s="53"/>
      <c r="C676" s="52"/>
      <c r="D676" s="53"/>
    </row>
    <row r="677" spans="1:4">
      <c r="A677" s="52"/>
      <c r="B677" s="53"/>
      <c r="C677" s="52"/>
      <c r="D677" s="53"/>
    </row>
    <row r="678" spans="1:4">
      <c r="A678" s="52"/>
      <c r="B678" s="53"/>
      <c r="C678" s="52"/>
      <c r="D678" s="53"/>
    </row>
    <row r="679" spans="1:4">
      <c r="A679" s="52"/>
      <c r="B679" s="53"/>
      <c r="C679" s="52"/>
      <c r="D679" s="53"/>
    </row>
    <row r="680" spans="1:4">
      <c r="A680" s="52"/>
      <c r="B680" s="53"/>
      <c r="C680" s="52"/>
      <c r="D680" s="53"/>
    </row>
    <row r="681" spans="1:4">
      <c r="A681" s="52"/>
      <c r="B681" s="53"/>
      <c r="C681" s="52"/>
      <c r="D681" s="53"/>
    </row>
    <row r="682" spans="1:4">
      <c r="A682" s="52"/>
      <c r="B682" s="53"/>
      <c r="C682" s="52"/>
      <c r="D682" s="53"/>
    </row>
    <row r="683" spans="1:4">
      <c r="A683" s="52"/>
      <c r="B683" s="53"/>
      <c r="C683" s="52"/>
      <c r="D683" s="53"/>
    </row>
    <row r="684" spans="1:4">
      <c r="A684" s="52"/>
      <c r="B684" s="53"/>
      <c r="C684" s="52"/>
      <c r="D684" s="53"/>
    </row>
    <row r="685" spans="1:4">
      <c r="A685" s="52"/>
      <c r="B685" s="53"/>
      <c r="C685" s="52"/>
      <c r="D685" s="53"/>
    </row>
    <row r="686" spans="1:4">
      <c r="A686" s="52"/>
      <c r="B686" s="53"/>
      <c r="C686" s="52"/>
      <c r="D686" s="53"/>
    </row>
    <row r="687" spans="1:4">
      <c r="A687" s="52"/>
      <c r="B687" s="53"/>
      <c r="C687" s="52"/>
      <c r="D687" s="53"/>
    </row>
    <row r="688" spans="1:4">
      <c r="A688" s="52"/>
      <c r="B688" s="53"/>
      <c r="C688" s="52"/>
      <c r="D688" s="53"/>
    </row>
    <row r="689" spans="1:4">
      <c r="A689" s="52"/>
      <c r="B689" s="53"/>
      <c r="C689" s="52"/>
      <c r="D689" s="53"/>
    </row>
    <row r="690" spans="1:4">
      <c r="A690" s="52"/>
      <c r="B690" s="53"/>
      <c r="C690" s="52"/>
      <c r="D690" s="53"/>
    </row>
    <row r="691" spans="1:4">
      <c r="A691" s="52"/>
      <c r="B691" s="53"/>
      <c r="C691" s="52"/>
      <c r="D691" s="53"/>
    </row>
    <row r="692" spans="1:4">
      <c r="A692" s="52"/>
      <c r="B692" s="53"/>
      <c r="C692" s="52"/>
      <c r="D692" s="53"/>
    </row>
    <row r="693" spans="1:4">
      <c r="A693" s="52"/>
      <c r="B693" s="53"/>
      <c r="C693" s="52"/>
      <c r="D693" s="53"/>
    </row>
    <row r="694" spans="1:4">
      <c r="A694" s="52"/>
      <c r="B694" s="53"/>
      <c r="C694" s="52"/>
      <c r="D694" s="53"/>
    </row>
    <row r="695" spans="1:4">
      <c r="A695" s="52"/>
      <c r="B695" s="53"/>
      <c r="C695" s="52"/>
      <c r="D695" s="53"/>
    </row>
    <row r="696" spans="1:4">
      <c r="A696" s="52"/>
      <c r="B696" s="53"/>
      <c r="C696" s="52"/>
      <c r="D696" s="53"/>
    </row>
    <row r="697" spans="1:4">
      <c r="A697" s="52"/>
      <c r="B697" s="53"/>
      <c r="C697" s="52"/>
      <c r="D697" s="53"/>
    </row>
    <row r="698" spans="1:4">
      <c r="A698" s="52"/>
      <c r="B698" s="53"/>
      <c r="C698" s="52"/>
      <c r="D698" s="53"/>
    </row>
    <row r="699" spans="1:4">
      <c r="A699" s="52"/>
      <c r="B699" s="53"/>
      <c r="C699" s="52"/>
      <c r="D699" s="53"/>
    </row>
    <row r="700" spans="1:4">
      <c r="A700" s="52"/>
      <c r="B700" s="53"/>
      <c r="C700" s="52"/>
      <c r="D700" s="53"/>
    </row>
    <row r="701" spans="1:4">
      <c r="A701" s="52"/>
      <c r="B701" s="53"/>
      <c r="C701" s="52"/>
      <c r="D701" s="53"/>
    </row>
    <row r="702" spans="1:4">
      <c r="A702" s="52"/>
      <c r="B702" s="53"/>
      <c r="C702" s="52"/>
      <c r="D702" s="53"/>
    </row>
    <row r="703" spans="1:4">
      <c r="A703" s="52"/>
      <c r="B703" s="53"/>
      <c r="C703" s="52"/>
      <c r="D703" s="53"/>
    </row>
    <row r="704" spans="1:4">
      <c r="A704" s="52"/>
      <c r="B704" s="53"/>
      <c r="C704" s="52"/>
      <c r="D704" s="53"/>
    </row>
    <row r="705" spans="1:4">
      <c r="A705" s="52"/>
      <c r="B705" s="53"/>
      <c r="C705" s="52"/>
      <c r="D705" s="53"/>
    </row>
    <row r="706" spans="1:4">
      <c r="A706" s="52"/>
      <c r="B706" s="53"/>
      <c r="C706" s="52"/>
      <c r="D706" s="53"/>
    </row>
    <row r="707" spans="1:4">
      <c r="A707" s="52"/>
      <c r="B707" s="53"/>
      <c r="C707" s="52"/>
      <c r="D707" s="53"/>
    </row>
    <row r="708" spans="1:4">
      <c r="A708" s="52"/>
      <c r="B708" s="53"/>
      <c r="C708" s="52"/>
      <c r="D708" s="53"/>
    </row>
    <row r="709" spans="1:4">
      <c r="A709" s="52"/>
      <c r="B709" s="53"/>
      <c r="C709" s="52"/>
      <c r="D709" s="53"/>
    </row>
    <row r="710" spans="1:4">
      <c r="A710" s="52"/>
      <c r="B710" s="53"/>
      <c r="C710" s="52"/>
      <c r="D710" s="53"/>
    </row>
    <row r="711" spans="1:4">
      <c r="A711" s="52"/>
      <c r="B711" s="53"/>
      <c r="C711" s="52"/>
      <c r="D711" s="53"/>
    </row>
    <row r="712" spans="1:4">
      <c r="A712" s="52"/>
      <c r="B712" s="53"/>
      <c r="C712" s="52"/>
      <c r="D712" s="53"/>
    </row>
    <row r="713" spans="1:4">
      <c r="A713" s="52"/>
      <c r="B713" s="53"/>
      <c r="C713" s="52"/>
      <c r="D713" s="53"/>
    </row>
    <row r="714" spans="1:4">
      <c r="A714" s="52"/>
      <c r="B714" s="53"/>
      <c r="C714" s="52"/>
      <c r="D714" s="53"/>
    </row>
    <row r="715" spans="1:4">
      <c r="A715" s="52"/>
      <c r="B715" s="53"/>
      <c r="C715" s="52"/>
      <c r="D715" s="53"/>
    </row>
    <row r="716" spans="1:4">
      <c r="A716" s="52"/>
      <c r="B716" s="53"/>
      <c r="C716" s="52"/>
      <c r="D716" s="53"/>
    </row>
    <row r="717" spans="1:4">
      <c r="A717" s="52"/>
      <c r="B717" s="53"/>
      <c r="C717" s="52"/>
      <c r="D717" s="53"/>
    </row>
    <row r="718" spans="1:4">
      <c r="A718" s="52"/>
      <c r="B718" s="53"/>
      <c r="C718" s="52"/>
      <c r="D718" s="53"/>
    </row>
    <row r="719" spans="1:4">
      <c r="A719" s="52"/>
      <c r="B719" s="53"/>
      <c r="C719" s="52"/>
      <c r="D719" s="53"/>
    </row>
    <row r="720" spans="1:4">
      <c r="A720" s="52"/>
      <c r="B720" s="53"/>
      <c r="C720" s="52"/>
      <c r="D720" s="53"/>
    </row>
    <row r="721" spans="1:4">
      <c r="A721" s="52"/>
      <c r="B721" s="53"/>
      <c r="C721" s="52"/>
      <c r="D721" s="53"/>
    </row>
    <row r="722" spans="1:4">
      <c r="A722" s="52"/>
      <c r="B722" s="53"/>
      <c r="C722" s="52"/>
      <c r="D722" s="53"/>
    </row>
    <row r="723" spans="1:4">
      <c r="A723" s="52"/>
      <c r="B723" s="53"/>
      <c r="C723" s="52"/>
      <c r="D723" s="53"/>
    </row>
    <row r="724" spans="1:4">
      <c r="A724" s="52"/>
      <c r="B724" s="53"/>
      <c r="C724" s="52"/>
      <c r="D724" s="53"/>
    </row>
    <row r="725" spans="1:4">
      <c r="A725" s="52"/>
      <c r="B725" s="53"/>
      <c r="C725" s="52"/>
      <c r="D725" s="53"/>
    </row>
    <row r="726" spans="1:4">
      <c r="A726" s="52"/>
      <c r="B726" s="53"/>
      <c r="C726" s="52"/>
      <c r="D726" s="53"/>
    </row>
    <row r="727" spans="1:4">
      <c r="A727" s="52"/>
      <c r="B727" s="53"/>
      <c r="C727" s="52"/>
      <c r="D727" s="53"/>
    </row>
    <row r="728" spans="1:4">
      <c r="A728" s="52"/>
      <c r="B728" s="53"/>
      <c r="C728" s="52"/>
      <c r="D728" s="53"/>
    </row>
    <row r="729" spans="1:4">
      <c r="A729" s="52"/>
      <c r="B729" s="53"/>
      <c r="C729" s="52"/>
      <c r="D729" s="53"/>
    </row>
    <row r="730" spans="1:4">
      <c r="A730" s="52"/>
      <c r="B730" s="53"/>
      <c r="C730" s="52"/>
      <c r="D730" s="53"/>
    </row>
    <row r="731" spans="1:4">
      <c r="A731" s="52"/>
      <c r="B731" s="53"/>
      <c r="C731" s="52"/>
      <c r="D731" s="53"/>
    </row>
    <row r="732" spans="1:4">
      <c r="A732" s="52"/>
      <c r="B732" s="53"/>
      <c r="C732" s="52"/>
      <c r="D732" s="53"/>
    </row>
    <row r="733" spans="1:4">
      <c r="A733" s="52"/>
      <c r="B733" s="53"/>
      <c r="C733" s="52"/>
      <c r="D733" s="53"/>
    </row>
    <row r="734" spans="1:4">
      <c r="A734" s="52"/>
      <c r="B734" s="53"/>
      <c r="C734" s="52"/>
      <c r="D734" s="53"/>
    </row>
    <row r="735" spans="1:4">
      <c r="A735" s="52"/>
      <c r="B735" s="53"/>
      <c r="C735" s="52"/>
      <c r="D735" s="53"/>
    </row>
    <row r="736" spans="1:4">
      <c r="A736" s="52"/>
      <c r="B736" s="53"/>
      <c r="C736" s="52"/>
      <c r="D736" s="53"/>
    </row>
    <row r="737" spans="1:4">
      <c r="A737" s="52"/>
      <c r="B737" s="53"/>
      <c r="C737" s="52"/>
      <c r="D737" s="53"/>
    </row>
    <row r="738" spans="1:4">
      <c r="A738" s="52"/>
      <c r="B738" s="53"/>
      <c r="C738" s="52"/>
      <c r="D738" s="53"/>
    </row>
    <row r="739" spans="1:4">
      <c r="A739" s="52"/>
      <c r="B739" s="53"/>
      <c r="C739" s="52"/>
      <c r="D739" s="53"/>
    </row>
    <row r="740" spans="1:4">
      <c r="A740" s="52"/>
      <c r="B740" s="53"/>
      <c r="C740" s="52"/>
      <c r="D740" s="53"/>
    </row>
    <row r="741" spans="1:4">
      <c r="A741" s="52"/>
      <c r="B741" s="53"/>
      <c r="C741" s="52"/>
      <c r="D741" s="53"/>
    </row>
    <row r="742" spans="1:4">
      <c r="A742" s="52"/>
      <c r="B742" s="53"/>
      <c r="C742" s="52"/>
      <c r="D742" s="53"/>
    </row>
    <row r="743" spans="1:4">
      <c r="A743" s="52"/>
      <c r="B743" s="53"/>
      <c r="C743" s="52"/>
      <c r="D743" s="53"/>
    </row>
    <row r="744" spans="1:4">
      <c r="A744" s="52"/>
      <c r="B744" s="53"/>
      <c r="C744" s="52"/>
      <c r="D744" s="53"/>
    </row>
    <row r="745" spans="1:4">
      <c r="A745" s="52"/>
      <c r="B745" s="53"/>
      <c r="C745" s="52"/>
      <c r="D745" s="53"/>
    </row>
    <row r="746" spans="1:4">
      <c r="A746" s="52"/>
      <c r="B746" s="53"/>
      <c r="C746" s="52"/>
      <c r="D746" s="53"/>
    </row>
    <row r="747" spans="1:4">
      <c r="A747" s="52"/>
      <c r="B747" s="53"/>
      <c r="C747" s="52"/>
      <c r="D747" s="53"/>
    </row>
    <row r="748" spans="1:4">
      <c r="A748" s="52"/>
      <c r="B748" s="53"/>
      <c r="C748" s="52"/>
      <c r="D748" s="53"/>
    </row>
    <row r="749" spans="1:4">
      <c r="A749" s="52"/>
      <c r="B749" s="53"/>
      <c r="C749" s="52"/>
      <c r="D749" s="53"/>
    </row>
    <row r="750" spans="1:4">
      <c r="A750" s="52"/>
      <c r="B750" s="53"/>
      <c r="C750" s="52"/>
      <c r="D750" s="53"/>
    </row>
    <row r="751" spans="1:4">
      <c r="A751" s="52"/>
      <c r="B751" s="53"/>
      <c r="C751" s="52"/>
      <c r="D751" s="53"/>
    </row>
    <row r="752" spans="1:4">
      <c r="A752" s="52"/>
      <c r="B752" s="53"/>
      <c r="C752" s="52"/>
      <c r="D752" s="53"/>
    </row>
    <row r="753" spans="1:4">
      <c r="A753" s="52"/>
      <c r="B753" s="53"/>
      <c r="C753" s="52"/>
      <c r="D753" s="53"/>
    </row>
    <row r="754" spans="1:4">
      <c r="A754" s="52"/>
      <c r="B754" s="53"/>
      <c r="C754" s="52"/>
      <c r="D754" s="53"/>
    </row>
    <row r="755" spans="1:4">
      <c r="A755" s="52"/>
      <c r="B755" s="53"/>
      <c r="C755" s="52"/>
      <c r="D755" s="53"/>
    </row>
    <row r="756" spans="1:4">
      <c r="A756" s="52"/>
      <c r="B756" s="53"/>
      <c r="C756" s="52"/>
      <c r="D756" s="53"/>
    </row>
    <row r="757" spans="1:4">
      <c r="A757" s="52"/>
      <c r="B757" s="53"/>
      <c r="C757" s="52"/>
      <c r="D757" s="53"/>
    </row>
    <row r="758" spans="1:4">
      <c r="A758" s="52"/>
      <c r="B758" s="53"/>
      <c r="C758" s="52"/>
      <c r="D758" s="53"/>
    </row>
    <row r="759" spans="1:4">
      <c r="A759" s="52"/>
      <c r="B759" s="53"/>
      <c r="C759" s="52"/>
      <c r="D759" s="53"/>
    </row>
    <row r="760" spans="1:4">
      <c r="A760" s="52"/>
      <c r="B760" s="53"/>
      <c r="C760" s="52"/>
      <c r="D760" s="53"/>
    </row>
    <row r="761" spans="1:4">
      <c r="A761" s="52"/>
      <c r="B761" s="53"/>
      <c r="C761" s="52"/>
      <c r="D761" s="53"/>
    </row>
    <row r="762" spans="1:4">
      <c r="A762" s="52"/>
      <c r="B762" s="53"/>
      <c r="C762" s="52"/>
      <c r="D762" s="53"/>
    </row>
    <row r="763" spans="1:4">
      <c r="A763" s="52"/>
      <c r="B763" s="53"/>
      <c r="C763" s="52"/>
      <c r="D763" s="53"/>
    </row>
    <row r="764" spans="1:4">
      <c r="A764" s="52"/>
      <c r="B764" s="53"/>
      <c r="C764" s="52"/>
      <c r="D764" s="53"/>
    </row>
    <row r="765" spans="1:4">
      <c r="A765" s="52"/>
      <c r="B765" s="53"/>
      <c r="C765" s="52"/>
      <c r="D765" s="53"/>
    </row>
    <row r="766" spans="1:4">
      <c r="A766" s="52"/>
      <c r="B766" s="53"/>
      <c r="C766" s="52"/>
      <c r="D766" s="53"/>
    </row>
    <row r="767" spans="1:4">
      <c r="A767" s="52"/>
      <c r="B767" s="53"/>
      <c r="C767" s="52"/>
      <c r="D767" s="53"/>
    </row>
    <row r="768" spans="1:4">
      <c r="A768" s="52"/>
      <c r="B768" s="53"/>
      <c r="C768" s="52"/>
      <c r="D768" s="53"/>
    </row>
    <row r="769" spans="1:4">
      <c r="A769" s="52"/>
      <c r="B769" s="53"/>
      <c r="C769" s="52"/>
      <c r="D769" s="53"/>
    </row>
    <row r="770" spans="1:4">
      <c r="A770" s="52"/>
      <c r="B770" s="53"/>
      <c r="C770" s="52"/>
      <c r="D770" s="53"/>
    </row>
    <row r="771" spans="1:4">
      <c r="A771" s="52"/>
      <c r="B771" s="53"/>
      <c r="C771" s="52"/>
      <c r="D771" s="53"/>
    </row>
    <row r="772" spans="1:4">
      <c r="A772" s="52"/>
      <c r="B772" s="53"/>
      <c r="C772" s="52"/>
      <c r="D772" s="53"/>
    </row>
    <row r="773" spans="1:4">
      <c r="A773" s="52"/>
      <c r="B773" s="53"/>
      <c r="C773" s="52"/>
      <c r="D773" s="53"/>
    </row>
    <row r="774" spans="1:4">
      <c r="A774" s="52"/>
      <c r="B774" s="53"/>
      <c r="C774" s="52"/>
      <c r="D774" s="53"/>
    </row>
    <row r="775" spans="1:4">
      <c r="A775" s="52"/>
      <c r="B775" s="53"/>
      <c r="C775" s="52"/>
      <c r="D775" s="53"/>
    </row>
    <row r="776" spans="1:4">
      <c r="A776" s="52"/>
      <c r="B776" s="53"/>
      <c r="C776" s="52"/>
      <c r="D776" s="53"/>
    </row>
    <row r="777" spans="1:4">
      <c r="A777" s="52"/>
      <c r="B777" s="53"/>
      <c r="C777" s="52"/>
      <c r="D777" s="53"/>
    </row>
    <row r="778" spans="1:4">
      <c r="A778" s="52"/>
      <c r="B778" s="53"/>
      <c r="C778" s="52"/>
      <c r="D778" s="53"/>
    </row>
    <row r="779" spans="1:4">
      <c r="A779" s="52"/>
      <c r="B779" s="53"/>
      <c r="C779" s="52"/>
      <c r="D779" s="53"/>
    </row>
    <row r="780" spans="1:4">
      <c r="A780" s="52"/>
      <c r="B780" s="53"/>
      <c r="C780" s="52"/>
      <c r="D780" s="53"/>
    </row>
    <row r="781" spans="1:4">
      <c r="A781" s="52"/>
      <c r="B781" s="53"/>
      <c r="C781" s="52"/>
      <c r="D781" s="53"/>
    </row>
    <row r="782" spans="1:4">
      <c r="A782" s="52"/>
      <c r="B782" s="53"/>
      <c r="C782" s="52"/>
      <c r="D782" s="53"/>
    </row>
    <row r="783" spans="1:4">
      <c r="A783" s="52"/>
      <c r="B783" s="53"/>
      <c r="C783" s="52"/>
      <c r="D783" s="53"/>
    </row>
    <row r="784" spans="1:4">
      <c r="A784" s="52"/>
      <c r="B784" s="53"/>
      <c r="C784" s="52"/>
      <c r="D784" s="53"/>
    </row>
    <row r="785" spans="1:4">
      <c r="A785" s="52"/>
      <c r="B785" s="53"/>
      <c r="C785" s="52"/>
      <c r="D785" s="53"/>
    </row>
    <row r="786" spans="1:4">
      <c r="A786" s="52"/>
      <c r="B786" s="53"/>
      <c r="C786" s="52"/>
      <c r="D786" s="53"/>
    </row>
    <row r="787" spans="1:4">
      <c r="A787" s="52"/>
      <c r="B787" s="53"/>
      <c r="C787" s="52"/>
      <c r="D787" s="53"/>
    </row>
    <row r="788" spans="1:4">
      <c r="A788" s="52"/>
      <c r="B788" s="53"/>
      <c r="C788" s="52"/>
      <c r="D788" s="53"/>
    </row>
    <row r="789" spans="1:4">
      <c r="A789" s="52"/>
      <c r="B789" s="53"/>
      <c r="C789" s="52"/>
      <c r="D789" s="53"/>
    </row>
    <row r="790" spans="1:4">
      <c r="A790" s="52"/>
      <c r="B790" s="53"/>
      <c r="C790" s="52"/>
      <c r="D790" s="53"/>
    </row>
    <row r="791" spans="1:4">
      <c r="A791" s="52"/>
      <c r="B791" s="53"/>
      <c r="C791" s="52"/>
      <c r="D791" s="53"/>
    </row>
    <row r="792" spans="1:4">
      <c r="A792" s="52"/>
      <c r="B792" s="53"/>
      <c r="C792" s="52"/>
      <c r="D792" s="53"/>
    </row>
    <row r="793" spans="1:4">
      <c r="A793" s="52"/>
      <c r="B793" s="53"/>
      <c r="C793" s="52"/>
      <c r="D793" s="53"/>
    </row>
    <row r="794" spans="1:4">
      <c r="A794" s="52"/>
      <c r="B794" s="53"/>
      <c r="C794" s="52"/>
      <c r="D794" s="53"/>
    </row>
    <row r="795" spans="1:4">
      <c r="A795" s="52"/>
      <c r="B795" s="53"/>
      <c r="C795" s="52"/>
      <c r="D795" s="53"/>
    </row>
    <row r="796" spans="1:4">
      <c r="A796" s="52"/>
      <c r="B796" s="53"/>
      <c r="C796" s="52"/>
      <c r="D796" s="53"/>
    </row>
    <row r="797" spans="1:4">
      <c r="A797" s="52"/>
      <c r="B797" s="53"/>
      <c r="C797" s="52"/>
      <c r="D797" s="53"/>
    </row>
    <row r="798" spans="1:4">
      <c r="A798" s="52"/>
      <c r="B798" s="53"/>
      <c r="C798" s="52"/>
      <c r="D798" s="53"/>
    </row>
    <row r="799" spans="1:4">
      <c r="A799" s="52"/>
      <c r="B799" s="53"/>
      <c r="C799" s="52"/>
      <c r="D799" s="53"/>
    </row>
    <row r="800" spans="1:4">
      <c r="A800" s="52"/>
      <c r="B800" s="53"/>
      <c r="C800" s="52"/>
      <c r="D800" s="53"/>
    </row>
    <row r="801" spans="1:4">
      <c r="A801" s="52"/>
      <c r="B801" s="53"/>
      <c r="C801" s="52"/>
      <c r="D801" s="53"/>
    </row>
    <row r="802" spans="1:4">
      <c r="A802" s="52"/>
      <c r="B802" s="53"/>
      <c r="C802" s="52"/>
      <c r="D802" s="53"/>
    </row>
    <row r="803" spans="1:4">
      <c r="A803" s="52"/>
      <c r="B803" s="53"/>
      <c r="C803" s="52"/>
      <c r="D803" s="53"/>
    </row>
    <row r="804" spans="1:4">
      <c r="A804" s="52"/>
      <c r="B804" s="53"/>
      <c r="C804" s="52"/>
      <c r="D804" s="53"/>
    </row>
    <row r="805" spans="1:4">
      <c r="A805" s="52"/>
      <c r="B805" s="53"/>
      <c r="C805" s="52"/>
      <c r="D805" s="53"/>
    </row>
    <row r="806" spans="1:4">
      <c r="A806" s="52"/>
      <c r="B806" s="53"/>
      <c r="C806" s="52"/>
      <c r="D806" s="53"/>
    </row>
    <row r="807" spans="1:4">
      <c r="A807" s="52"/>
      <c r="B807" s="53"/>
      <c r="C807" s="52"/>
      <c r="D807" s="53"/>
    </row>
    <row r="808" spans="1:4">
      <c r="A808" s="52"/>
      <c r="B808" s="53"/>
      <c r="C808" s="52"/>
      <c r="D808" s="53"/>
    </row>
    <row r="809" spans="1:4">
      <c r="A809" s="52"/>
      <c r="B809" s="53"/>
      <c r="C809" s="52"/>
      <c r="D809" s="53"/>
    </row>
    <row r="810" spans="1:4">
      <c r="A810" s="52"/>
      <c r="B810" s="53"/>
      <c r="C810" s="52"/>
      <c r="D810" s="53"/>
    </row>
    <row r="811" spans="1:4">
      <c r="A811" s="52"/>
      <c r="B811" s="53"/>
      <c r="C811" s="52"/>
      <c r="D811" s="53"/>
    </row>
    <row r="812" spans="1:4">
      <c r="A812" s="52"/>
      <c r="B812" s="53"/>
      <c r="C812" s="52"/>
      <c r="D812" s="53"/>
    </row>
    <row r="813" spans="1:4">
      <c r="A813" s="52"/>
      <c r="B813" s="53"/>
      <c r="C813" s="52"/>
      <c r="D813" s="53"/>
    </row>
    <row r="814" spans="1:4">
      <c r="A814" s="52"/>
      <c r="B814" s="53"/>
      <c r="C814" s="52"/>
      <c r="D814" s="53"/>
    </row>
    <row r="815" spans="1:4">
      <c r="A815" s="52"/>
      <c r="B815" s="53"/>
      <c r="C815" s="52"/>
      <c r="D815" s="53"/>
    </row>
    <row r="816" spans="1:4">
      <c r="A816" s="52"/>
      <c r="B816" s="53"/>
      <c r="C816" s="52"/>
      <c r="D816" s="53"/>
    </row>
    <row r="817" spans="1:4">
      <c r="A817" s="52"/>
      <c r="B817" s="53"/>
      <c r="C817" s="52"/>
      <c r="D817" s="53"/>
    </row>
    <row r="818" spans="1:4">
      <c r="A818" s="52"/>
      <c r="B818" s="53"/>
      <c r="C818" s="52"/>
      <c r="D818" s="53"/>
    </row>
    <row r="819" spans="1:4">
      <c r="A819" s="52"/>
      <c r="B819" s="53"/>
      <c r="C819" s="52"/>
      <c r="D819" s="53"/>
    </row>
    <row r="820" spans="1:4">
      <c r="A820" s="52"/>
      <c r="B820" s="53"/>
      <c r="C820" s="52"/>
      <c r="D820" s="53"/>
    </row>
    <row r="821" spans="1:4">
      <c r="A821" s="52"/>
      <c r="B821" s="53"/>
      <c r="C821" s="52"/>
      <c r="D821" s="53"/>
    </row>
    <row r="822" spans="1:4">
      <c r="A822" s="52"/>
      <c r="B822" s="53"/>
      <c r="C822" s="52"/>
      <c r="D822" s="53"/>
    </row>
    <row r="823" spans="1:4">
      <c r="A823" s="52"/>
      <c r="B823" s="53"/>
      <c r="C823" s="52"/>
      <c r="D823" s="53"/>
    </row>
    <row r="824" spans="1:4">
      <c r="A824" s="52"/>
      <c r="B824" s="53"/>
      <c r="C824" s="52"/>
      <c r="D824" s="53"/>
    </row>
    <row r="825" spans="1:4">
      <c r="A825" s="52"/>
      <c r="B825" s="53"/>
      <c r="C825" s="52"/>
      <c r="D825" s="53"/>
    </row>
    <row r="826" spans="1:4">
      <c r="A826" s="52"/>
      <c r="B826" s="53"/>
      <c r="C826" s="52"/>
      <c r="D826" s="53"/>
    </row>
    <row r="827" spans="1:4">
      <c r="A827" s="52"/>
      <c r="B827" s="53"/>
      <c r="C827" s="52"/>
      <c r="D827" s="53"/>
    </row>
    <row r="828" spans="1:4">
      <c r="A828" s="52"/>
      <c r="B828" s="53"/>
      <c r="C828" s="52"/>
      <c r="D828" s="53"/>
    </row>
    <row r="829" spans="1:4">
      <c r="A829" s="52"/>
      <c r="B829" s="53"/>
      <c r="C829" s="52"/>
      <c r="D829" s="53"/>
    </row>
    <row r="830" spans="1:4">
      <c r="A830" s="52"/>
      <c r="B830" s="53"/>
      <c r="C830" s="52"/>
      <c r="D830" s="53"/>
    </row>
    <row r="831" spans="1:4">
      <c r="A831" s="52"/>
      <c r="B831" s="53"/>
      <c r="C831" s="52"/>
      <c r="D831" s="53"/>
    </row>
    <row r="832" spans="1:4">
      <c r="A832" s="52"/>
      <c r="B832" s="53"/>
      <c r="C832" s="52"/>
      <c r="D832" s="53"/>
    </row>
    <row r="833" spans="1:4">
      <c r="A833" s="52"/>
      <c r="B833" s="53"/>
      <c r="C833" s="52"/>
      <c r="D833" s="53"/>
    </row>
    <row r="834" spans="1:4">
      <c r="A834" s="52"/>
      <c r="B834" s="53"/>
      <c r="C834" s="52"/>
      <c r="D834" s="53"/>
    </row>
    <row r="835" spans="1:4">
      <c r="A835" s="52"/>
      <c r="B835" s="53"/>
      <c r="C835" s="52"/>
      <c r="D835" s="53"/>
    </row>
    <row r="836" spans="1:4">
      <c r="A836" s="52"/>
      <c r="B836" s="53"/>
      <c r="C836" s="52"/>
      <c r="D836" s="53"/>
    </row>
    <row r="837" spans="1:4">
      <c r="A837" s="52"/>
      <c r="B837" s="53"/>
      <c r="C837" s="52"/>
      <c r="D837" s="53"/>
    </row>
    <row r="838" spans="1:4">
      <c r="A838" s="52"/>
      <c r="B838" s="53"/>
      <c r="C838" s="52"/>
      <c r="D838" s="53"/>
    </row>
    <row r="839" spans="1:4">
      <c r="A839" s="52"/>
      <c r="B839" s="53"/>
      <c r="C839" s="52"/>
      <c r="D839" s="53"/>
    </row>
    <row r="840" spans="1:4">
      <c r="A840" s="52"/>
      <c r="B840" s="53"/>
      <c r="C840" s="52"/>
      <c r="D840" s="53"/>
    </row>
    <row r="841" spans="1:4">
      <c r="A841" s="52"/>
      <c r="B841" s="53"/>
      <c r="C841" s="52"/>
      <c r="D841" s="53"/>
    </row>
    <row r="842" spans="1:4">
      <c r="A842" s="52"/>
      <c r="B842" s="53"/>
      <c r="C842" s="52"/>
      <c r="D842" s="53"/>
    </row>
    <row r="843" spans="1:4">
      <c r="A843" s="52"/>
      <c r="B843" s="53"/>
      <c r="C843" s="52"/>
      <c r="D843" s="53"/>
    </row>
    <row r="844" spans="1:4">
      <c r="A844" s="52"/>
      <c r="B844" s="53"/>
      <c r="C844" s="52"/>
      <c r="D844" s="53"/>
    </row>
    <row r="845" spans="1:4">
      <c r="A845" s="52"/>
      <c r="B845" s="53"/>
      <c r="C845" s="52"/>
      <c r="D845" s="53"/>
    </row>
    <row r="846" spans="1:4">
      <c r="A846" s="52"/>
      <c r="B846" s="53"/>
      <c r="C846" s="52"/>
      <c r="D846" s="53"/>
    </row>
    <row r="847" spans="1:4">
      <c r="A847" s="52"/>
      <c r="B847" s="53"/>
      <c r="C847" s="52"/>
      <c r="D847" s="53"/>
    </row>
    <row r="848" spans="1:4">
      <c r="A848" s="52"/>
      <c r="B848" s="53"/>
      <c r="C848" s="52"/>
      <c r="D848" s="53"/>
    </row>
  </sheetData>
  <mergeCells count="13">
    <mergeCell ref="L6:L7"/>
    <mergeCell ref="M6:M7"/>
    <mergeCell ref="N6:N7"/>
    <mergeCell ref="L3:N3"/>
    <mergeCell ref="A4:N4"/>
    <mergeCell ref="A6:A7"/>
    <mergeCell ref="B6:B7"/>
    <mergeCell ref="C6:C7"/>
    <mergeCell ref="D6:D7"/>
    <mergeCell ref="E6:E7"/>
    <mergeCell ref="F6:I6"/>
    <mergeCell ref="J6:J7"/>
    <mergeCell ref="K6:K7"/>
  </mergeCells>
  <phoneticPr fontId="8" type="noConversion"/>
  <pageMargins left="0.75" right="0.75" top="1" bottom="1" header="0.5" footer="0.5"/>
  <pageSetup paperSize="9" scale="75" orientation="landscape" verticalDpi="0" r:id="rId1"/>
  <headerFooter alignWithMargins="0">
    <oddFooter>&amp;L9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Приложение1</vt:lpstr>
      <vt:lpstr>Приложения2</vt:lpstr>
      <vt:lpstr>Приложение3</vt:lpstr>
      <vt:lpstr>Приложение4</vt:lpstr>
      <vt:lpstr>Приложение5</vt:lpstr>
      <vt:lpstr>Приложение6</vt:lpstr>
      <vt:lpstr>Приложение7</vt:lpstr>
      <vt:lpstr>Приложение8</vt:lpstr>
      <vt:lpstr>Приложение9</vt:lpstr>
      <vt:lpstr>Приложение10</vt:lpstr>
      <vt:lpstr>Приложение11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2016-12-02T09:22:28Z</cp:lastPrinted>
  <dcterms:created xsi:type="dcterms:W3CDTF">1996-10-08T23:32:33Z</dcterms:created>
  <dcterms:modified xsi:type="dcterms:W3CDTF">2016-12-02T09:22:44Z</dcterms:modified>
</cp:coreProperties>
</file>